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codeName="ThisWorkbook" defaultThemeVersion="124226"/>
  <mc:AlternateContent xmlns:mc="http://schemas.openxmlformats.org/markup-compatibility/2006">
    <mc:Choice Requires="x15">
      <x15ac:absPath xmlns:x15ac="http://schemas.microsoft.com/office/spreadsheetml/2010/11/ac" url="\\192.168.5.101\datos\3. ANI\3. CONSORCIO EPSILON 4G\AVANCES SEMANALES\2020\GERENCIAL No. 256\"/>
    </mc:Choice>
  </mc:AlternateContent>
  <xr:revisionPtr revIDLastSave="0" documentId="13_ncr:1_{30CA83B2-9913-4753-AD06-E969AFF2897C}" xr6:coauthVersionLast="45" xr6:coauthVersionMax="45" xr10:uidLastSave="{00000000-0000-0000-0000-000000000000}"/>
  <bookViews>
    <workbookView xWindow="-120" yWindow="-120" windowWidth="24240" windowHeight="13140" tabRatio="842" xr2:uid="{00000000-000D-0000-FFFF-FFFF00000000}"/>
  </bookViews>
  <sheets>
    <sheet name="Formato" sheetId="316" r:id="rId1"/>
    <sheet name="Predial" sheetId="867" r:id="rId2"/>
    <sheet name="Financiero " sheetId="640" r:id="rId3"/>
    <sheet name="Registro fotográfico social" sheetId="871" r:id="rId4"/>
    <sheet name="Registro fotográfico redes" sheetId="703" r:id="rId5"/>
    <sheet name="Registro fotográfico técnico" sheetId="864" r:id="rId6"/>
    <sheet name="Registro fotográfico túnel" sheetId="866" r:id="rId7"/>
    <sheet name="Registro fotográfico puentes" sheetId="863" r:id="rId8"/>
    <sheet name="Registro fotográfico OyM" sheetId="865" r:id="rId9"/>
    <sheet name="Reg fotográfico ambiental UF1y3" sheetId="868" r:id="rId10"/>
    <sheet name="Reg fotográfico ambiental UF2,1" sheetId="870" r:id="rId11"/>
  </sheets>
  <externalReferences>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s>
  <definedNames>
    <definedName name="\0" localSheetId="9">#REF!</definedName>
    <definedName name="\0" localSheetId="10">#REF!</definedName>
    <definedName name="\0" localSheetId="8">#REF!</definedName>
    <definedName name="\0" localSheetId="7">#REF!</definedName>
    <definedName name="\0" localSheetId="4">#REF!</definedName>
    <definedName name="\0" localSheetId="5">#REF!</definedName>
    <definedName name="\0" localSheetId="6">#REF!</definedName>
    <definedName name="\0">#REF!</definedName>
    <definedName name="\d" localSheetId="10">#REF!</definedName>
    <definedName name="\d" localSheetId="8">#REF!</definedName>
    <definedName name="\d" localSheetId="4">#REF!</definedName>
    <definedName name="\d" localSheetId="5">#REF!</definedName>
    <definedName name="\d" localSheetId="6">#REF!</definedName>
    <definedName name="\d">#REF!</definedName>
    <definedName name="\g" localSheetId="10">#REF!</definedName>
    <definedName name="\g" localSheetId="8">#REF!</definedName>
    <definedName name="\g" localSheetId="4">#REF!</definedName>
    <definedName name="\g" localSheetId="5">#REF!</definedName>
    <definedName name="\g" localSheetId="6">#REF!</definedName>
    <definedName name="\g">#REF!</definedName>
    <definedName name="\m" localSheetId="10">#REF!</definedName>
    <definedName name="\m" localSheetId="4">#REF!</definedName>
    <definedName name="\m" localSheetId="5">#REF!</definedName>
    <definedName name="\m">#REF!</definedName>
    <definedName name="\n" localSheetId="10">#REF!</definedName>
    <definedName name="\n" localSheetId="4">#REF!</definedName>
    <definedName name="\n" localSheetId="5">#REF!</definedName>
    <definedName name="\n">#REF!</definedName>
    <definedName name="\p" localSheetId="10">#REF!</definedName>
    <definedName name="\p" localSheetId="4">#REF!</definedName>
    <definedName name="\p" localSheetId="5">#REF!</definedName>
    <definedName name="\p">#REF!</definedName>
    <definedName name="\w" localSheetId="10">#REF!</definedName>
    <definedName name="\w" localSheetId="4">#REF!</definedName>
    <definedName name="\w" localSheetId="5">#REF!</definedName>
    <definedName name="\w">#REF!</definedName>
    <definedName name="___________________________________________________________________________gol2">[1]DATOS!$I:$I</definedName>
    <definedName name="___________________________________________________________________________gol3">[1]DATOS!$M:$M</definedName>
    <definedName name="___________________________________________________________________________pes1">[1]DATOS!$G:$G</definedName>
    <definedName name="___________________________________________________________________________pes10">[1]DATOS!$V:$V</definedName>
    <definedName name="___________________________________________________________________________pes2">[1]DATOS!$H:$H</definedName>
    <definedName name="___________________________________________________________________________pes3">[1]DATOS!$K:$K</definedName>
    <definedName name="___________________________________________________________________________pes4">[1]DATOS!$L:$L</definedName>
    <definedName name="___________________________________________________________________________pes5">[1]DATOS!$O:$O</definedName>
    <definedName name="___________________________________________________________________________pes6">[1]DATOS!$P:$P</definedName>
    <definedName name="___________________________________________________________________________pes7">[1]DATOS!$R:$R</definedName>
    <definedName name="___________________________________________________________________________pes8">[1]DATOS!$S:$S</definedName>
    <definedName name="___________________________________________________________________________pes9">[1]DATOS!$U:$U</definedName>
    <definedName name="__________________________________________________________________________gol2">[1]DATOS!$I:$I</definedName>
    <definedName name="__________________________________________________________________________gol3">[1]DATOS!$M:$M</definedName>
    <definedName name="__________________________________________________________________________pes1">[1]DATOS!$G:$G</definedName>
    <definedName name="__________________________________________________________________________pes10">[1]DATOS!$V:$V</definedName>
    <definedName name="__________________________________________________________________________pes2">[1]DATOS!$H:$H</definedName>
    <definedName name="__________________________________________________________________________pes3">[1]DATOS!$K:$K</definedName>
    <definedName name="__________________________________________________________________________pes4">[1]DATOS!$L:$L</definedName>
    <definedName name="__________________________________________________________________________pes5">[1]DATOS!$O:$O</definedName>
    <definedName name="__________________________________________________________________________pes6">[1]DATOS!$P:$P</definedName>
    <definedName name="__________________________________________________________________________pes7">[1]DATOS!$R:$R</definedName>
    <definedName name="__________________________________________________________________________pes8">[1]DATOS!$S:$S</definedName>
    <definedName name="__________________________________________________________________________pes9">[1]DATOS!$U:$U</definedName>
    <definedName name="_________________________________________________________________________gol2">[1]DATOS!$I:$I</definedName>
    <definedName name="_________________________________________________________________________gol3">[1]DATOS!$M:$M</definedName>
    <definedName name="_________________________________________________________________________pes1">[1]DATOS!$G:$G</definedName>
    <definedName name="_________________________________________________________________________pes10">[1]DATOS!$V:$V</definedName>
    <definedName name="_________________________________________________________________________pes2">[1]DATOS!$H:$H</definedName>
    <definedName name="_________________________________________________________________________pes3">[1]DATOS!$K:$K</definedName>
    <definedName name="_________________________________________________________________________pes4">[1]DATOS!$L:$L</definedName>
    <definedName name="_________________________________________________________________________pes5">[1]DATOS!$O:$O</definedName>
    <definedName name="_________________________________________________________________________pes6">[1]DATOS!$P:$P</definedName>
    <definedName name="_________________________________________________________________________pes7">[1]DATOS!$R:$R</definedName>
    <definedName name="_________________________________________________________________________pes8">[1]DATOS!$S:$S</definedName>
    <definedName name="_________________________________________________________________________pes9">[1]DATOS!$U:$U</definedName>
    <definedName name="________________________________________________________________________gol2">[1]DATOS!$I:$I</definedName>
    <definedName name="________________________________________________________________________gol3">[1]DATOS!$M:$M</definedName>
    <definedName name="________________________________________________________________________pes1">[1]DATOS!$G:$G</definedName>
    <definedName name="________________________________________________________________________pes10">[1]DATOS!$V:$V</definedName>
    <definedName name="________________________________________________________________________pes2">[1]DATOS!$H:$H</definedName>
    <definedName name="________________________________________________________________________pes3">[1]DATOS!$K:$K</definedName>
    <definedName name="________________________________________________________________________pes4">[1]DATOS!$L:$L</definedName>
    <definedName name="________________________________________________________________________pes5">[1]DATOS!$O:$O</definedName>
    <definedName name="________________________________________________________________________pes6">[1]DATOS!$P:$P</definedName>
    <definedName name="________________________________________________________________________pes7">[1]DATOS!$R:$R</definedName>
    <definedName name="________________________________________________________________________pes8">[1]DATOS!$S:$S</definedName>
    <definedName name="________________________________________________________________________pes9">[1]DATOS!$U:$U</definedName>
    <definedName name="_______________________________________________________________________gol2">[1]DATOS!$I:$I</definedName>
    <definedName name="_______________________________________________________________________gol3">[1]DATOS!$M:$M</definedName>
    <definedName name="_______________________________________________________________________pes1">[1]DATOS!$G:$G</definedName>
    <definedName name="_______________________________________________________________________pes10">[1]DATOS!$V:$V</definedName>
    <definedName name="_______________________________________________________________________pes2">[1]DATOS!$H:$H</definedName>
    <definedName name="_______________________________________________________________________pes3">[1]DATOS!$K:$K</definedName>
    <definedName name="_______________________________________________________________________pes4">[1]DATOS!$L:$L</definedName>
    <definedName name="_______________________________________________________________________pes5">[1]DATOS!$O:$O</definedName>
    <definedName name="_______________________________________________________________________pes6">[1]DATOS!$P:$P</definedName>
    <definedName name="_______________________________________________________________________pes7">[1]DATOS!$R:$R</definedName>
    <definedName name="_______________________________________________________________________pes8">[1]DATOS!$S:$S</definedName>
    <definedName name="_______________________________________________________________________pes9">[1]DATOS!$U:$U</definedName>
    <definedName name="______________________________________________________________________gol2">[1]DATOS!$I:$I</definedName>
    <definedName name="______________________________________________________________________gol3">[1]DATOS!$M:$M</definedName>
    <definedName name="______________________________________________________________________pes1">[1]DATOS!$G:$G</definedName>
    <definedName name="______________________________________________________________________pes10">[1]DATOS!$V:$V</definedName>
    <definedName name="______________________________________________________________________pes2">[1]DATOS!$H:$H</definedName>
    <definedName name="______________________________________________________________________pes3">[1]DATOS!$K:$K</definedName>
    <definedName name="______________________________________________________________________pes4">[1]DATOS!$L:$L</definedName>
    <definedName name="______________________________________________________________________pes5">[1]DATOS!$O:$O</definedName>
    <definedName name="______________________________________________________________________pes6">[1]DATOS!$P:$P</definedName>
    <definedName name="______________________________________________________________________pes7">[1]DATOS!$R:$R</definedName>
    <definedName name="______________________________________________________________________pes8">[1]DATOS!$S:$S</definedName>
    <definedName name="______________________________________________________________________pes9">[1]DATOS!$U:$U</definedName>
    <definedName name="_____________________________________________________________________gol2">[1]DATOS!$I:$I</definedName>
    <definedName name="_____________________________________________________________________gol3">[1]DATOS!$M:$M</definedName>
    <definedName name="_____________________________________________________________________pes1">[1]DATOS!$G:$G</definedName>
    <definedName name="_____________________________________________________________________pes10">[1]DATOS!$V:$V</definedName>
    <definedName name="_____________________________________________________________________pes2">[1]DATOS!$H:$H</definedName>
    <definedName name="_____________________________________________________________________pes3">[1]DATOS!$K:$K</definedName>
    <definedName name="_____________________________________________________________________pes4">[1]DATOS!$L:$L</definedName>
    <definedName name="_____________________________________________________________________pes5">[1]DATOS!$O:$O</definedName>
    <definedName name="_____________________________________________________________________pes6">[1]DATOS!$P:$P</definedName>
    <definedName name="_____________________________________________________________________pes7">[1]DATOS!$R:$R</definedName>
    <definedName name="_____________________________________________________________________pes8">[1]DATOS!$S:$S</definedName>
    <definedName name="_____________________________________________________________________pes9">[1]DATOS!$U:$U</definedName>
    <definedName name="____________________________________________________________________gol2">[1]DATOS!$I:$I</definedName>
    <definedName name="____________________________________________________________________gol3">[1]DATOS!$M:$M</definedName>
    <definedName name="____________________________________________________________________pes1">[1]DATOS!$G:$G</definedName>
    <definedName name="____________________________________________________________________pes10">[1]DATOS!$V:$V</definedName>
    <definedName name="____________________________________________________________________pes2">[1]DATOS!$H:$H</definedName>
    <definedName name="____________________________________________________________________pes3">[1]DATOS!$K:$K</definedName>
    <definedName name="____________________________________________________________________pes4">[1]DATOS!$L:$L</definedName>
    <definedName name="____________________________________________________________________pes5">[1]DATOS!$O:$O</definedName>
    <definedName name="____________________________________________________________________pes6">[1]DATOS!$P:$P</definedName>
    <definedName name="____________________________________________________________________pes7">[1]DATOS!$R:$R</definedName>
    <definedName name="____________________________________________________________________pes8">[1]DATOS!$S:$S</definedName>
    <definedName name="____________________________________________________________________pes9">[1]DATOS!$U:$U</definedName>
    <definedName name="___________________________________________________________________gol2">[1]DATOS!$I:$I</definedName>
    <definedName name="___________________________________________________________________gol3">[1]DATOS!$M:$M</definedName>
    <definedName name="___________________________________________________________________pes1">[1]DATOS!$G:$G</definedName>
    <definedName name="___________________________________________________________________pes10">[1]DATOS!$V:$V</definedName>
    <definedName name="___________________________________________________________________pes2">[1]DATOS!$H:$H</definedName>
    <definedName name="___________________________________________________________________pes3">[1]DATOS!$K:$K</definedName>
    <definedName name="___________________________________________________________________pes4">[1]DATOS!$L:$L</definedName>
    <definedName name="___________________________________________________________________pes5">[1]DATOS!$O:$O</definedName>
    <definedName name="___________________________________________________________________pes6">[1]DATOS!$P:$P</definedName>
    <definedName name="___________________________________________________________________pes7">[1]DATOS!$R:$R</definedName>
    <definedName name="___________________________________________________________________pes8">[1]DATOS!$S:$S</definedName>
    <definedName name="___________________________________________________________________pes9">[1]DATOS!$U:$U</definedName>
    <definedName name="__________________________________________________________________gol2">[1]DATOS!$I:$I</definedName>
    <definedName name="__________________________________________________________________gol3">[1]DATOS!$M:$M</definedName>
    <definedName name="__________________________________________________________________pes1">[1]DATOS!$G:$G</definedName>
    <definedName name="__________________________________________________________________pes10">[1]DATOS!$V:$V</definedName>
    <definedName name="__________________________________________________________________pes2">[1]DATOS!$H:$H</definedName>
    <definedName name="__________________________________________________________________pes3">[1]DATOS!$K:$K</definedName>
    <definedName name="__________________________________________________________________pes4">[1]DATOS!$L:$L</definedName>
    <definedName name="__________________________________________________________________pes5">[1]DATOS!$O:$O</definedName>
    <definedName name="__________________________________________________________________pes6">[1]DATOS!$P:$P</definedName>
    <definedName name="__________________________________________________________________pes7">[1]DATOS!$R:$R</definedName>
    <definedName name="__________________________________________________________________pes8">[1]DATOS!$S:$S</definedName>
    <definedName name="__________________________________________________________________pes9">[1]DATOS!$U:$U</definedName>
    <definedName name="_________________________________________________________________gol2">[1]DATOS!$I:$I</definedName>
    <definedName name="_________________________________________________________________gol3">[1]DATOS!$M:$M</definedName>
    <definedName name="_________________________________________________________________pes1">[1]DATOS!$G:$G</definedName>
    <definedName name="_________________________________________________________________pes10">[1]DATOS!$V:$V</definedName>
    <definedName name="_________________________________________________________________pes2">[1]DATOS!$H:$H</definedName>
    <definedName name="_________________________________________________________________pes3">[1]DATOS!$K:$K</definedName>
    <definedName name="_________________________________________________________________pes4">[1]DATOS!$L:$L</definedName>
    <definedName name="_________________________________________________________________pes5">[1]DATOS!$O:$O</definedName>
    <definedName name="_________________________________________________________________pes6">[1]DATOS!$P:$P</definedName>
    <definedName name="_________________________________________________________________pes7">[1]DATOS!$R:$R</definedName>
    <definedName name="_________________________________________________________________pes8">[1]DATOS!$S:$S</definedName>
    <definedName name="_________________________________________________________________pes9">[1]DATOS!$U:$U</definedName>
    <definedName name="________________________________________________________________gol2">[1]DATOS!$I:$I</definedName>
    <definedName name="________________________________________________________________gol3">[1]DATOS!$M:$M</definedName>
    <definedName name="________________________________________________________________pes1">[1]DATOS!$G:$G</definedName>
    <definedName name="________________________________________________________________pes10">[1]DATOS!$V:$V</definedName>
    <definedName name="________________________________________________________________pes2">[1]DATOS!$H:$H</definedName>
    <definedName name="________________________________________________________________pes3">[1]DATOS!$K:$K</definedName>
    <definedName name="________________________________________________________________pes4">[1]DATOS!$L:$L</definedName>
    <definedName name="________________________________________________________________pes5">[1]DATOS!$O:$O</definedName>
    <definedName name="________________________________________________________________pes6">[1]DATOS!$P:$P</definedName>
    <definedName name="________________________________________________________________pes7">[1]DATOS!$R:$R</definedName>
    <definedName name="________________________________________________________________pes8">[1]DATOS!$S:$S</definedName>
    <definedName name="________________________________________________________________pes9">[1]DATOS!$U:$U</definedName>
    <definedName name="_______________________________________________________________gol2">[1]DATOS!$I:$I</definedName>
    <definedName name="_______________________________________________________________gol3">[1]DATOS!$M:$M</definedName>
    <definedName name="_______________________________________________________________pes1">[1]DATOS!$G:$G</definedName>
    <definedName name="_______________________________________________________________pes10">[1]DATOS!$V:$V</definedName>
    <definedName name="_______________________________________________________________pes2">[1]DATOS!$H:$H</definedName>
    <definedName name="_______________________________________________________________pes3">[1]DATOS!$K:$K</definedName>
    <definedName name="_______________________________________________________________pes4">[1]DATOS!$L:$L</definedName>
    <definedName name="_______________________________________________________________pes5">[1]DATOS!$O:$O</definedName>
    <definedName name="_______________________________________________________________pes6">[1]DATOS!$P:$P</definedName>
    <definedName name="_______________________________________________________________pes7">[1]DATOS!$R:$R</definedName>
    <definedName name="_______________________________________________________________pes8">[1]DATOS!$S:$S</definedName>
    <definedName name="_______________________________________________________________pes9">[1]DATOS!$U:$U</definedName>
    <definedName name="______________________________________________________________gol2">[1]DATOS!$I:$I</definedName>
    <definedName name="______________________________________________________________gol3">[1]DATOS!$M:$M</definedName>
    <definedName name="______________________________________________________________pes1">[1]DATOS!$G:$G</definedName>
    <definedName name="______________________________________________________________pes10">[1]DATOS!$V:$V</definedName>
    <definedName name="______________________________________________________________pes2">[1]DATOS!$H:$H</definedName>
    <definedName name="______________________________________________________________pes3">[1]DATOS!$K:$K</definedName>
    <definedName name="______________________________________________________________pes4">[1]DATOS!$L:$L</definedName>
    <definedName name="______________________________________________________________pes5">[1]DATOS!$O:$O</definedName>
    <definedName name="______________________________________________________________pes6">[1]DATOS!$P:$P</definedName>
    <definedName name="______________________________________________________________pes7">[1]DATOS!$R:$R</definedName>
    <definedName name="______________________________________________________________pes8">[1]DATOS!$S:$S</definedName>
    <definedName name="______________________________________________________________pes9">[1]DATOS!$U:$U</definedName>
    <definedName name="_____________________________________________________________gol2">[1]DATOS!$I:$I</definedName>
    <definedName name="_____________________________________________________________gol3">[1]DATOS!$M:$M</definedName>
    <definedName name="_____________________________________________________________pes1">[1]DATOS!$G:$G</definedName>
    <definedName name="_____________________________________________________________pes10">[1]DATOS!$V:$V</definedName>
    <definedName name="_____________________________________________________________pes2">[1]DATOS!$H:$H</definedName>
    <definedName name="_____________________________________________________________pes3">[1]DATOS!$K:$K</definedName>
    <definedName name="_____________________________________________________________pes4">[1]DATOS!$L:$L</definedName>
    <definedName name="_____________________________________________________________pes5">[1]DATOS!$O:$O</definedName>
    <definedName name="_____________________________________________________________pes6">[1]DATOS!$P:$P</definedName>
    <definedName name="_____________________________________________________________pes7">[1]DATOS!$R:$R</definedName>
    <definedName name="_____________________________________________________________pes8">[1]DATOS!$S:$S</definedName>
    <definedName name="_____________________________________________________________pes9">[1]DATOS!$U:$U</definedName>
    <definedName name="____________________________________________________________gol2">[1]DATOS!$I:$I</definedName>
    <definedName name="____________________________________________________________gol3">[1]DATOS!$M:$M</definedName>
    <definedName name="____________________________________________________________pes1">[1]DATOS!$G:$G</definedName>
    <definedName name="____________________________________________________________pes10">[1]DATOS!$V:$V</definedName>
    <definedName name="____________________________________________________________pes2">[1]DATOS!$H:$H</definedName>
    <definedName name="____________________________________________________________pes3">[1]DATOS!$K:$K</definedName>
    <definedName name="____________________________________________________________pes4">[1]DATOS!$L:$L</definedName>
    <definedName name="____________________________________________________________pes5">[1]DATOS!$O:$O</definedName>
    <definedName name="____________________________________________________________pes6">[1]DATOS!$P:$P</definedName>
    <definedName name="____________________________________________________________pes7">[1]DATOS!$R:$R</definedName>
    <definedName name="____________________________________________________________pes8">[1]DATOS!$S:$S</definedName>
    <definedName name="____________________________________________________________pes9">[1]DATOS!$U:$U</definedName>
    <definedName name="___________________________________________________________gol2">[1]DATOS!$I:$I</definedName>
    <definedName name="___________________________________________________________gol3">[1]DATOS!$M:$M</definedName>
    <definedName name="___________________________________________________________pes1">[1]DATOS!$G:$G</definedName>
    <definedName name="___________________________________________________________pes10">[1]DATOS!$V:$V</definedName>
    <definedName name="___________________________________________________________pes2">[1]DATOS!$H:$H</definedName>
    <definedName name="___________________________________________________________pes3">[1]DATOS!$K:$K</definedName>
    <definedName name="___________________________________________________________pes4">[1]DATOS!$L:$L</definedName>
    <definedName name="___________________________________________________________pes5">[1]DATOS!$O:$O</definedName>
    <definedName name="___________________________________________________________pes6">[1]DATOS!$P:$P</definedName>
    <definedName name="___________________________________________________________pes7">[1]DATOS!$R:$R</definedName>
    <definedName name="___________________________________________________________pes8">[1]DATOS!$S:$S</definedName>
    <definedName name="___________________________________________________________pes9">[1]DATOS!$U:$U</definedName>
    <definedName name="__________________________________________________________gol2">[1]DATOS!$I:$I</definedName>
    <definedName name="__________________________________________________________gol3">[1]DATOS!$M:$M</definedName>
    <definedName name="__________________________________________________________pes1">[1]DATOS!$G:$G</definedName>
    <definedName name="__________________________________________________________pes10">[1]DATOS!$V:$V</definedName>
    <definedName name="__________________________________________________________pes2">[1]DATOS!$H:$H</definedName>
    <definedName name="__________________________________________________________pes3">[1]DATOS!$K:$K</definedName>
    <definedName name="__________________________________________________________pes4">[1]DATOS!$L:$L</definedName>
    <definedName name="__________________________________________________________pes5">[1]DATOS!$O:$O</definedName>
    <definedName name="__________________________________________________________pes6">[1]DATOS!$P:$P</definedName>
    <definedName name="__________________________________________________________pes7">[1]DATOS!$R:$R</definedName>
    <definedName name="__________________________________________________________pes8">[1]DATOS!$S:$S</definedName>
    <definedName name="__________________________________________________________pes9">[1]DATOS!$U:$U</definedName>
    <definedName name="_________________________________________________________gol2">[1]DATOS!$I:$I</definedName>
    <definedName name="_________________________________________________________gol3">[1]DATOS!$M:$M</definedName>
    <definedName name="_________________________________________________________pes1">[1]DATOS!$G:$G</definedName>
    <definedName name="_________________________________________________________pes10">[1]DATOS!$V:$V</definedName>
    <definedName name="_________________________________________________________pes2">[1]DATOS!$H:$H</definedName>
    <definedName name="_________________________________________________________pes3">[1]DATOS!$K:$K</definedName>
    <definedName name="_________________________________________________________pes4">[1]DATOS!$L:$L</definedName>
    <definedName name="_________________________________________________________pes5">[1]DATOS!$O:$O</definedName>
    <definedName name="_________________________________________________________pes6">[1]DATOS!$P:$P</definedName>
    <definedName name="_________________________________________________________pes7">[1]DATOS!$R:$R</definedName>
    <definedName name="_________________________________________________________pes8">[1]DATOS!$S:$S</definedName>
    <definedName name="_________________________________________________________pes9">[1]DATOS!$U:$U</definedName>
    <definedName name="________________________________________________________gol2">[1]DATOS!$I:$I</definedName>
    <definedName name="________________________________________________________gol3">[1]DATOS!$M:$M</definedName>
    <definedName name="________________________________________________________pes1">[1]DATOS!$G:$G</definedName>
    <definedName name="________________________________________________________pes10">[1]DATOS!$V:$V</definedName>
    <definedName name="________________________________________________________pes2">[1]DATOS!$H:$H</definedName>
    <definedName name="________________________________________________________pes3">[1]DATOS!$K:$K</definedName>
    <definedName name="________________________________________________________pes4">[1]DATOS!$L:$L</definedName>
    <definedName name="________________________________________________________pes5">[1]DATOS!$O:$O</definedName>
    <definedName name="________________________________________________________pes6">[1]DATOS!$P:$P</definedName>
    <definedName name="________________________________________________________pes7">[1]DATOS!$R:$R</definedName>
    <definedName name="________________________________________________________pes8">[1]DATOS!$S:$S</definedName>
    <definedName name="________________________________________________________pes9">[1]DATOS!$U:$U</definedName>
    <definedName name="_______________________________________________________gol2">[1]DATOS!$I:$I</definedName>
    <definedName name="_______________________________________________________gol3">[1]DATOS!$M:$M</definedName>
    <definedName name="_______________________________________________________pes1">[1]DATOS!$G:$G</definedName>
    <definedName name="_______________________________________________________pes10">[1]DATOS!$V:$V</definedName>
    <definedName name="_______________________________________________________pes2">[1]DATOS!$H:$H</definedName>
    <definedName name="_______________________________________________________pes3">[1]DATOS!$K:$K</definedName>
    <definedName name="_______________________________________________________pes4">[1]DATOS!$L:$L</definedName>
    <definedName name="_______________________________________________________pes5">[1]DATOS!$O:$O</definedName>
    <definedName name="_______________________________________________________pes6">[1]DATOS!$P:$P</definedName>
    <definedName name="_______________________________________________________pes7">[1]DATOS!$R:$R</definedName>
    <definedName name="_______________________________________________________pes8">[1]DATOS!$S:$S</definedName>
    <definedName name="_______________________________________________________pes9">[1]DATOS!$U:$U</definedName>
    <definedName name="______________________________________________________gol2">[1]DATOS!$I:$I</definedName>
    <definedName name="______________________________________________________gol3">[1]DATOS!$M:$M</definedName>
    <definedName name="______________________________________________________pes1">[1]DATOS!$G:$G</definedName>
    <definedName name="______________________________________________________pes10">[1]DATOS!$V:$V</definedName>
    <definedName name="______________________________________________________pes2">[1]DATOS!$H:$H</definedName>
    <definedName name="______________________________________________________pes3">[1]DATOS!$K:$K</definedName>
    <definedName name="______________________________________________________pes4">[1]DATOS!$L:$L</definedName>
    <definedName name="______________________________________________________pes5">[1]DATOS!$O:$O</definedName>
    <definedName name="______________________________________________________pes6">[1]DATOS!$P:$P</definedName>
    <definedName name="______________________________________________________pes7">[1]DATOS!$R:$R</definedName>
    <definedName name="______________________________________________________pes8">[1]DATOS!$S:$S</definedName>
    <definedName name="______________________________________________________pes9">[1]DATOS!$U:$U</definedName>
    <definedName name="_____________________________________________________gol2">[1]DATOS!$I:$I</definedName>
    <definedName name="_____________________________________________________gol3">[1]DATOS!$M:$M</definedName>
    <definedName name="_____________________________________________________pes1">[1]DATOS!$G:$G</definedName>
    <definedName name="_____________________________________________________pes10">[1]DATOS!$V:$V</definedName>
    <definedName name="_____________________________________________________pes2">[1]DATOS!$H:$H</definedName>
    <definedName name="_____________________________________________________pes3">[1]DATOS!$K:$K</definedName>
    <definedName name="_____________________________________________________pes4">[1]DATOS!$L:$L</definedName>
    <definedName name="_____________________________________________________pes5">[1]DATOS!$O:$O</definedName>
    <definedName name="_____________________________________________________pes6">[1]DATOS!$P:$P</definedName>
    <definedName name="_____________________________________________________pes7">[1]DATOS!$R:$R</definedName>
    <definedName name="_____________________________________________________pes8">[1]DATOS!$S:$S</definedName>
    <definedName name="_____________________________________________________pes9">[1]DATOS!$U:$U</definedName>
    <definedName name="____________________________________________________gol2">[1]DATOS!$I:$I</definedName>
    <definedName name="____________________________________________________gol3">[1]DATOS!$M:$M</definedName>
    <definedName name="____________________________________________________pes1">[1]DATOS!$G:$G</definedName>
    <definedName name="____________________________________________________pes10">[1]DATOS!$V:$V</definedName>
    <definedName name="____________________________________________________pes2">[1]DATOS!$H:$H</definedName>
    <definedName name="____________________________________________________pes3">[1]DATOS!$K:$K</definedName>
    <definedName name="____________________________________________________pes4">[1]DATOS!$L:$L</definedName>
    <definedName name="____________________________________________________pes5">[1]DATOS!$O:$O</definedName>
    <definedName name="____________________________________________________pes6">[1]DATOS!$P:$P</definedName>
    <definedName name="____________________________________________________pes7">[1]DATOS!$R:$R</definedName>
    <definedName name="____________________________________________________pes8">[1]DATOS!$S:$S</definedName>
    <definedName name="____________________________________________________pes9">[1]DATOS!$U:$U</definedName>
    <definedName name="___________________________________________________gol2">[1]DATOS!$I:$I</definedName>
    <definedName name="___________________________________________________gol3">[1]DATOS!$M:$M</definedName>
    <definedName name="___________________________________________________pes1">[1]DATOS!$G:$G</definedName>
    <definedName name="___________________________________________________pes10">[1]DATOS!$V:$V</definedName>
    <definedName name="___________________________________________________pes2">[1]DATOS!$H:$H</definedName>
    <definedName name="___________________________________________________pes3">[1]DATOS!$K:$K</definedName>
    <definedName name="___________________________________________________pes4">[1]DATOS!$L:$L</definedName>
    <definedName name="___________________________________________________pes5">[1]DATOS!$O:$O</definedName>
    <definedName name="___________________________________________________pes6">[1]DATOS!$P:$P</definedName>
    <definedName name="___________________________________________________pes7">[1]DATOS!$R:$R</definedName>
    <definedName name="___________________________________________________pes8">[1]DATOS!$S:$S</definedName>
    <definedName name="___________________________________________________pes9">[1]DATOS!$U:$U</definedName>
    <definedName name="__________________________________________________gol2">[1]DATOS!$I:$I</definedName>
    <definedName name="__________________________________________________gol3">[1]DATOS!$M:$M</definedName>
    <definedName name="__________________________________________________pes1">[1]DATOS!$G:$G</definedName>
    <definedName name="__________________________________________________pes10">[1]DATOS!$V:$V</definedName>
    <definedName name="__________________________________________________pes2">[1]DATOS!$H:$H</definedName>
    <definedName name="__________________________________________________pes3">[1]DATOS!$K:$K</definedName>
    <definedName name="__________________________________________________pes4">[1]DATOS!$L:$L</definedName>
    <definedName name="__________________________________________________pes5">[1]DATOS!$O:$O</definedName>
    <definedName name="__________________________________________________pes6">[1]DATOS!$P:$P</definedName>
    <definedName name="__________________________________________________pes7">[1]DATOS!$R:$R</definedName>
    <definedName name="__________________________________________________pes8">[1]DATOS!$S:$S</definedName>
    <definedName name="__________________________________________________pes9">[1]DATOS!$U:$U</definedName>
    <definedName name="_________________________________________________gol2">[1]DATOS!$I:$I</definedName>
    <definedName name="_________________________________________________gol3">[1]DATOS!$M:$M</definedName>
    <definedName name="_________________________________________________pes1">[1]DATOS!$G:$G</definedName>
    <definedName name="_________________________________________________pes10">[1]DATOS!$V:$V</definedName>
    <definedName name="_________________________________________________pes2">[1]DATOS!$H:$H</definedName>
    <definedName name="_________________________________________________pes3">[1]DATOS!$K:$K</definedName>
    <definedName name="_________________________________________________pes4">[1]DATOS!$L:$L</definedName>
    <definedName name="_________________________________________________pes5">[1]DATOS!$O:$O</definedName>
    <definedName name="_________________________________________________pes6">[1]DATOS!$P:$P</definedName>
    <definedName name="_________________________________________________pes7">[1]DATOS!$R:$R</definedName>
    <definedName name="_________________________________________________pes8">[1]DATOS!$S:$S</definedName>
    <definedName name="_________________________________________________pes9">[1]DATOS!$U:$U</definedName>
    <definedName name="________________________________________________gol2">[1]DATOS!$I:$I</definedName>
    <definedName name="________________________________________________gol3">[1]DATOS!$M:$M</definedName>
    <definedName name="________________________________________________pes1">[1]DATOS!$G:$G</definedName>
    <definedName name="________________________________________________pes10">[1]DATOS!$V:$V</definedName>
    <definedName name="________________________________________________pes2">[1]DATOS!$H:$H</definedName>
    <definedName name="________________________________________________pes3">[1]DATOS!$K:$K</definedName>
    <definedName name="________________________________________________pes4">[1]DATOS!$L:$L</definedName>
    <definedName name="________________________________________________pes5">[1]DATOS!$O:$O</definedName>
    <definedName name="________________________________________________pes6">[1]DATOS!$P:$P</definedName>
    <definedName name="________________________________________________pes7">[1]DATOS!$R:$R</definedName>
    <definedName name="________________________________________________pes8">[1]DATOS!$S:$S</definedName>
    <definedName name="________________________________________________pes9">[1]DATOS!$U:$U</definedName>
    <definedName name="_______________________________________________gol2">[1]DATOS!$I:$I</definedName>
    <definedName name="_______________________________________________gol3">[1]DATOS!$M:$M</definedName>
    <definedName name="_______________________________________________pes1">[1]DATOS!$G:$G</definedName>
    <definedName name="_______________________________________________pes10">[1]DATOS!$V:$V</definedName>
    <definedName name="_______________________________________________pes2">[1]DATOS!$H:$H</definedName>
    <definedName name="_______________________________________________pes3">[1]DATOS!$K:$K</definedName>
    <definedName name="_______________________________________________pes4">[1]DATOS!$L:$L</definedName>
    <definedName name="_______________________________________________pes5">[1]DATOS!$O:$O</definedName>
    <definedName name="_______________________________________________pes6">[1]DATOS!$P:$P</definedName>
    <definedName name="_______________________________________________pes7">[1]DATOS!$R:$R</definedName>
    <definedName name="_______________________________________________pes8">[1]DATOS!$S:$S</definedName>
    <definedName name="_______________________________________________pes9">[1]DATOS!$U:$U</definedName>
    <definedName name="______________________________________________gol2">[1]DATOS!$I:$I</definedName>
    <definedName name="______________________________________________gol3">[1]DATOS!$M:$M</definedName>
    <definedName name="______________________________________________pes1">[1]DATOS!$G:$G</definedName>
    <definedName name="______________________________________________pes10">[1]DATOS!$V:$V</definedName>
    <definedName name="______________________________________________pes2">[1]DATOS!$H:$H</definedName>
    <definedName name="______________________________________________pes3">[1]DATOS!$K:$K</definedName>
    <definedName name="______________________________________________pes4">[1]DATOS!$L:$L</definedName>
    <definedName name="______________________________________________pes5">[1]DATOS!$O:$O</definedName>
    <definedName name="______________________________________________pes6">[1]DATOS!$P:$P</definedName>
    <definedName name="______________________________________________pes7">[1]DATOS!$R:$R</definedName>
    <definedName name="______________________________________________pes8">[1]DATOS!$S:$S</definedName>
    <definedName name="______________________________________________pes9">[1]DATOS!$U:$U</definedName>
    <definedName name="_____________________________________________gol2">[1]DATOS!$I:$I</definedName>
    <definedName name="_____________________________________________gol3">[1]DATOS!$M:$M</definedName>
    <definedName name="_____________________________________________pes1">[1]DATOS!$G:$G</definedName>
    <definedName name="_____________________________________________pes10">[1]DATOS!$V:$V</definedName>
    <definedName name="_____________________________________________pes2">[1]DATOS!$H:$H</definedName>
    <definedName name="_____________________________________________pes3">[1]DATOS!$K:$K</definedName>
    <definedName name="_____________________________________________pes4">[1]DATOS!$L:$L</definedName>
    <definedName name="_____________________________________________pes5">[1]DATOS!$O:$O</definedName>
    <definedName name="_____________________________________________pes6">[1]DATOS!$P:$P</definedName>
    <definedName name="_____________________________________________pes7">[1]DATOS!$R:$R</definedName>
    <definedName name="_____________________________________________pes8">[1]DATOS!$S:$S</definedName>
    <definedName name="_____________________________________________pes9">[1]DATOS!$U:$U</definedName>
    <definedName name="____________________________________________gol2">[1]DATOS!$I:$I</definedName>
    <definedName name="____________________________________________gol3">[1]DATOS!$M:$M</definedName>
    <definedName name="____________________________________________pes1">[1]DATOS!$G:$G</definedName>
    <definedName name="____________________________________________pes10">[1]DATOS!$V:$V</definedName>
    <definedName name="____________________________________________pes2">[1]DATOS!$H:$H</definedName>
    <definedName name="____________________________________________pes3">[1]DATOS!$K:$K</definedName>
    <definedName name="____________________________________________pes4">[1]DATOS!$L:$L</definedName>
    <definedName name="____________________________________________pes5">[1]DATOS!$O:$O</definedName>
    <definedName name="____________________________________________pes6">[1]DATOS!$P:$P</definedName>
    <definedName name="____________________________________________pes7">[1]DATOS!$R:$R</definedName>
    <definedName name="____________________________________________pes8">[1]DATOS!$S:$S</definedName>
    <definedName name="____________________________________________pes9">[1]DATOS!$U:$U</definedName>
    <definedName name="___________________________________________gol2">[1]DATOS!$I:$I</definedName>
    <definedName name="___________________________________________gol3">[1]DATOS!$M:$M</definedName>
    <definedName name="___________________________________________pes1">[1]DATOS!$G:$G</definedName>
    <definedName name="___________________________________________pes10">[1]DATOS!$V:$V</definedName>
    <definedName name="___________________________________________pes2">[1]DATOS!$H:$H</definedName>
    <definedName name="___________________________________________pes3">[1]DATOS!$K:$K</definedName>
    <definedName name="___________________________________________pes4">[1]DATOS!$L:$L</definedName>
    <definedName name="___________________________________________pes5">[1]DATOS!$O:$O</definedName>
    <definedName name="___________________________________________pes6">[1]DATOS!$P:$P</definedName>
    <definedName name="___________________________________________pes7">[1]DATOS!$R:$R</definedName>
    <definedName name="___________________________________________pes8">[1]DATOS!$S:$S</definedName>
    <definedName name="___________________________________________pes9">[1]DATOS!$U:$U</definedName>
    <definedName name="__________________________________________gol2">[1]DATOS!$I:$I</definedName>
    <definedName name="__________________________________________gol3">[1]DATOS!$M:$M</definedName>
    <definedName name="__________________________________________pes1">[1]DATOS!$G:$G</definedName>
    <definedName name="__________________________________________pes10">[1]DATOS!$V:$V</definedName>
    <definedName name="__________________________________________pes2">[1]DATOS!$H:$H</definedName>
    <definedName name="__________________________________________pes3">[1]DATOS!$K:$K</definedName>
    <definedName name="__________________________________________pes4">[1]DATOS!$L:$L</definedName>
    <definedName name="__________________________________________pes5">[1]DATOS!$O:$O</definedName>
    <definedName name="__________________________________________pes6">[1]DATOS!$P:$P</definedName>
    <definedName name="__________________________________________pes7">[1]DATOS!$R:$R</definedName>
    <definedName name="__________________________________________pes8">[1]DATOS!$S:$S</definedName>
    <definedName name="__________________________________________pes9">[1]DATOS!$U:$U</definedName>
    <definedName name="_________________________________________gol2">[1]DATOS!$I:$I</definedName>
    <definedName name="_________________________________________gol3">[1]DATOS!$M:$M</definedName>
    <definedName name="_________________________________________pes1">[1]DATOS!$G:$G</definedName>
    <definedName name="_________________________________________pes10">[1]DATOS!$V:$V</definedName>
    <definedName name="_________________________________________pes2">[1]DATOS!$H:$H</definedName>
    <definedName name="_________________________________________pes3">[1]DATOS!$K:$K</definedName>
    <definedName name="_________________________________________pes4">[1]DATOS!$L:$L</definedName>
    <definedName name="_________________________________________pes5">[1]DATOS!$O:$O</definedName>
    <definedName name="_________________________________________pes6">[1]DATOS!$P:$P</definedName>
    <definedName name="_________________________________________pes7">[1]DATOS!$R:$R</definedName>
    <definedName name="_________________________________________pes8">[1]DATOS!$S:$S</definedName>
    <definedName name="_________________________________________pes9">[1]DATOS!$U:$U</definedName>
    <definedName name="________________________________________gol2">[1]DATOS!$I:$I</definedName>
    <definedName name="________________________________________gol3">[1]DATOS!$M:$M</definedName>
    <definedName name="________________________________________pes1">[1]DATOS!$G:$G</definedName>
    <definedName name="________________________________________pes10">[1]DATOS!$V:$V</definedName>
    <definedName name="________________________________________pes2">[1]DATOS!$H:$H</definedName>
    <definedName name="________________________________________pes3">[1]DATOS!$K:$K</definedName>
    <definedName name="________________________________________pes4">[1]DATOS!$L:$L</definedName>
    <definedName name="________________________________________pes5">[1]DATOS!$O:$O</definedName>
    <definedName name="________________________________________pes6">[1]DATOS!$P:$P</definedName>
    <definedName name="________________________________________pes7">[1]DATOS!$R:$R</definedName>
    <definedName name="________________________________________pes8">[1]DATOS!$S:$S</definedName>
    <definedName name="________________________________________pes9">[1]DATOS!$U:$U</definedName>
    <definedName name="_______________________________________gol2">[1]DATOS!$I:$I</definedName>
    <definedName name="_______________________________________gol3">[1]DATOS!$M:$M</definedName>
    <definedName name="_______________________________________pes1">[1]DATOS!$G:$G</definedName>
    <definedName name="_______________________________________pes10">[1]DATOS!$V:$V</definedName>
    <definedName name="_______________________________________pes2">[1]DATOS!$H:$H</definedName>
    <definedName name="_______________________________________pes3">[1]DATOS!$K:$K</definedName>
    <definedName name="_______________________________________pes4">[1]DATOS!$L:$L</definedName>
    <definedName name="_______________________________________pes5">[1]DATOS!$O:$O</definedName>
    <definedName name="_______________________________________pes6">[1]DATOS!$P:$P</definedName>
    <definedName name="_______________________________________pes7">[1]DATOS!$R:$R</definedName>
    <definedName name="_______________________________________pes8">[1]DATOS!$S:$S</definedName>
    <definedName name="_______________________________________pes9">[1]DATOS!$U:$U</definedName>
    <definedName name="______________________________________gol2">[1]DATOS!$I:$I</definedName>
    <definedName name="______________________________________gol3">[1]DATOS!$M:$M</definedName>
    <definedName name="______________________________________pes1">[1]DATOS!$G:$G</definedName>
    <definedName name="______________________________________pes10">[1]DATOS!$V:$V</definedName>
    <definedName name="______________________________________pes2">[1]DATOS!$H:$H</definedName>
    <definedName name="______________________________________pes3">[1]DATOS!$K:$K</definedName>
    <definedName name="______________________________________pes4">[1]DATOS!$L:$L</definedName>
    <definedName name="______________________________________pes5">[1]DATOS!$O:$O</definedName>
    <definedName name="______________________________________pes6">[1]DATOS!$P:$P</definedName>
    <definedName name="______________________________________pes7">[1]DATOS!$R:$R</definedName>
    <definedName name="______________________________________pes8">[1]DATOS!$S:$S</definedName>
    <definedName name="______________________________________pes9">[1]DATOS!$U:$U</definedName>
    <definedName name="_____________________________________gol2">[1]DATOS!$I:$I</definedName>
    <definedName name="_____________________________________gol3">[1]DATOS!$M:$M</definedName>
    <definedName name="_____________________________________pes1">[1]DATOS!$G:$G</definedName>
    <definedName name="_____________________________________pes10">[1]DATOS!$V:$V</definedName>
    <definedName name="_____________________________________pes2">[1]DATOS!$H:$H</definedName>
    <definedName name="_____________________________________pes3">[1]DATOS!$K:$K</definedName>
    <definedName name="_____________________________________pes4">[1]DATOS!$L:$L</definedName>
    <definedName name="_____________________________________pes5">[1]DATOS!$O:$O</definedName>
    <definedName name="_____________________________________pes6">[1]DATOS!$P:$P</definedName>
    <definedName name="_____________________________________pes7">[1]DATOS!$R:$R</definedName>
    <definedName name="_____________________________________pes8">[1]DATOS!$S:$S</definedName>
    <definedName name="_____________________________________pes9">[1]DATOS!$U:$U</definedName>
    <definedName name="____________________________________gol2">[1]DATOS!$I:$I</definedName>
    <definedName name="____________________________________gol3">[1]DATOS!$M:$M</definedName>
    <definedName name="____________________________________pes1">[1]DATOS!$G:$G</definedName>
    <definedName name="____________________________________pes10">[1]DATOS!$V:$V</definedName>
    <definedName name="____________________________________pes2">[1]DATOS!$H:$H</definedName>
    <definedName name="____________________________________pes3">[1]DATOS!$K:$K</definedName>
    <definedName name="____________________________________pes4">[1]DATOS!$L:$L</definedName>
    <definedName name="____________________________________pes5">[1]DATOS!$O:$O</definedName>
    <definedName name="____________________________________pes6">[1]DATOS!$P:$P</definedName>
    <definedName name="____________________________________pes7">[1]DATOS!$R:$R</definedName>
    <definedName name="____________________________________pes8">[1]DATOS!$S:$S</definedName>
    <definedName name="____________________________________pes9">[1]DATOS!$U:$U</definedName>
    <definedName name="___________________________________gol2">[1]DATOS!$I:$I</definedName>
    <definedName name="___________________________________gol3">[1]DATOS!$M:$M</definedName>
    <definedName name="___________________________________pes1">[1]DATOS!$G:$G</definedName>
    <definedName name="___________________________________pes10">[1]DATOS!$V:$V</definedName>
    <definedName name="___________________________________pes2">[1]DATOS!$H:$H</definedName>
    <definedName name="___________________________________pes3">[1]DATOS!$K:$K</definedName>
    <definedName name="___________________________________pes4">[1]DATOS!$L:$L</definedName>
    <definedName name="___________________________________pes5">[1]DATOS!$O:$O</definedName>
    <definedName name="___________________________________pes6">[1]DATOS!$P:$P</definedName>
    <definedName name="___________________________________pes7">[1]DATOS!$R:$R</definedName>
    <definedName name="___________________________________pes8">[1]DATOS!$S:$S</definedName>
    <definedName name="___________________________________pes9">[1]DATOS!$U:$U</definedName>
    <definedName name="__________________________________gol2">[1]DATOS!$I:$I</definedName>
    <definedName name="__________________________________gol3">[1]DATOS!$M:$M</definedName>
    <definedName name="__________________________________pes1">[1]DATOS!$G:$G</definedName>
    <definedName name="__________________________________pes10">[1]DATOS!$V:$V</definedName>
    <definedName name="__________________________________pes2">[1]DATOS!$H:$H</definedName>
    <definedName name="__________________________________pes3">[1]DATOS!$K:$K</definedName>
    <definedName name="__________________________________pes4">[1]DATOS!$L:$L</definedName>
    <definedName name="__________________________________pes5">[1]DATOS!$O:$O</definedName>
    <definedName name="__________________________________pes6">[1]DATOS!$P:$P</definedName>
    <definedName name="__________________________________pes7">[1]DATOS!$R:$R</definedName>
    <definedName name="__________________________________pes8">[1]DATOS!$S:$S</definedName>
    <definedName name="__________________________________pes9">[1]DATOS!$U:$U</definedName>
    <definedName name="_________________________________gol2">[1]DATOS!$I:$I</definedName>
    <definedName name="_________________________________gol3">[1]DATOS!$M:$M</definedName>
    <definedName name="_________________________________pes1">[1]DATOS!$G:$G</definedName>
    <definedName name="_________________________________pes10">[1]DATOS!$V:$V</definedName>
    <definedName name="_________________________________pes2">[1]DATOS!$H:$H</definedName>
    <definedName name="_________________________________pes3">[1]DATOS!$K:$K</definedName>
    <definedName name="_________________________________pes4">[1]DATOS!$L:$L</definedName>
    <definedName name="_________________________________pes5">[1]DATOS!$O:$O</definedName>
    <definedName name="_________________________________pes6">[1]DATOS!$P:$P</definedName>
    <definedName name="_________________________________pes7">[1]DATOS!$R:$R</definedName>
    <definedName name="_________________________________pes8">[1]DATOS!$S:$S</definedName>
    <definedName name="_________________________________pes9">[1]DATOS!$U:$U</definedName>
    <definedName name="________________________________gol2">[1]DATOS!$I:$I</definedName>
    <definedName name="________________________________gol3">[1]DATOS!$M:$M</definedName>
    <definedName name="________________________________pes1">[1]DATOS!$G:$G</definedName>
    <definedName name="________________________________pes10">[1]DATOS!$V:$V</definedName>
    <definedName name="________________________________pes2">[1]DATOS!$H:$H</definedName>
    <definedName name="________________________________pes3">[1]DATOS!$K:$K</definedName>
    <definedName name="________________________________pes4">[1]DATOS!$L:$L</definedName>
    <definedName name="________________________________pes5">[1]DATOS!$O:$O</definedName>
    <definedName name="________________________________pes6">[1]DATOS!$P:$P</definedName>
    <definedName name="________________________________pes7">[1]DATOS!$R:$R</definedName>
    <definedName name="________________________________pes8">[1]DATOS!$S:$S</definedName>
    <definedName name="________________________________pes9">[1]DATOS!$U:$U</definedName>
    <definedName name="_______________________________gol2">[1]DATOS!$I:$I</definedName>
    <definedName name="_______________________________gol3">[1]DATOS!$M:$M</definedName>
    <definedName name="_______________________________pes1">[1]DATOS!$G:$G</definedName>
    <definedName name="_______________________________pes10">[1]DATOS!$V:$V</definedName>
    <definedName name="_______________________________pes2">[1]DATOS!$H:$H</definedName>
    <definedName name="_______________________________pes3">[1]DATOS!$K:$K</definedName>
    <definedName name="_______________________________pes4">[1]DATOS!$L:$L</definedName>
    <definedName name="_______________________________pes5">[1]DATOS!$O:$O</definedName>
    <definedName name="_______________________________pes6">[1]DATOS!$P:$P</definedName>
    <definedName name="_______________________________pes7">[1]DATOS!$R:$R</definedName>
    <definedName name="_______________________________pes8">[1]DATOS!$S:$S</definedName>
    <definedName name="_______________________________pes9">[1]DATOS!$U:$U</definedName>
    <definedName name="______________________________gol2">[1]DATOS!$I:$I</definedName>
    <definedName name="______________________________gol3">[1]DATOS!$M:$M</definedName>
    <definedName name="______________________________pes1">[1]DATOS!$G:$G</definedName>
    <definedName name="______________________________pes10">[1]DATOS!$V:$V</definedName>
    <definedName name="______________________________pes2">[1]DATOS!$H:$H</definedName>
    <definedName name="______________________________pes3">[1]DATOS!$K:$K</definedName>
    <definedName name="______________________________pes4">[1]DATOS!$L:$L</definedName>
    <definedName name="______________________________pes5">[1]DATOS!$O:$O</definedName>
    <definedName name="______________________________pes6">[1]DATOS!$P:$P</definedName>
    <definedName name="______________________________pes7">[1]DATOS!$R:$R</definedName>
    <definedName name="______________________________pes8">[1]DATOS!$S:$S</definedName>
    <definedName name="______________________________pes9">[1]DATOS!$U:$U</definedName>
    <definedName name="_____________________________gol2">[1]DATOS!$I:$I</definedName>
    <definedName name="_____________________________gol3">[1]DATOS!$M:$M</definedName>
    <definedName name="_____________________________pes1">[1]DATOS!$G:$G</definedName>
    <definedName name="_____________________________pes10">[1]DATOS!$V:$V</definedName>
    <definedName name="_____________________________pes2">[1]DATOS!$H:$H</definedName>
    <definedName name="_____________________________pes3">[1]DATOS!$K:$K</definedName>
    <definedName name="_____________________________pes4">[1]DATOS!$L:$L</definedName>
    <definedName name="_____________________________pes5">[1]DATOS!$O:$O</definedName>
    <definedName name="_____________________________pes6">[1]DATOS!$P:$P</definedName>
    <definedName name="_____________________________pes7">[1]DATOS!$R:$R</definedName>
    <definedName name="_____________________________pes8">[1]DATOS!$S:$S</definedName>
    <definedName name="_____________________________pes9">[1]DATOS!$U:$U</definedName>
    <definedName name="____________________________gol2" localSheetId="1">[2]DATOS!$I$1:$I$65536</definedName>
    <definedName name="____________________________gol2" localSheetId="9">[1]DATOS!$I:$I</definedName>
    <definedName name="____________________________gol2" localSheetId="10">[1]DATOS!$I:$I</definedName>
    <definedName name="____________________________gol2" localSheetId="8">[1]DATOS!$I:$I</definedName>
    <definedName name="____________________________gol2" localSheetId="4">[1]DATOS!$I:$I</definedName>
    <definedName name="____________________________gol2" localSheetId="5">[1]DATOS!$I:$I</definedName>
    <definedName name="____________________________gol2" localSheetId="6">[1]DATOS!$I:$I</definedName>
    <definedName name="____________________________gol2">[1]DATOS!$I$1:$I$65536</definedName>
    <definedName name="____________________________gol3" localSheetId="1">[2]DATOS!$M$1:$M$65536</definedName>
    <definedName name="____________________________gol3" localSheetId="9">[1]DATOS!$M:$M</definedName>
    <definedName name="____________________________gol3" localSheetId="10">[1]DATOS!$M:$M</definedName>
    <definedName name="____________________________gol3" localSheetId="8">[1]DATOS!$M:$M</definedName>
    <definedName name="____________________________gol3" localSheetId="4">[1]DATOS!$M:$M</definedName>
    <definedName name="____________________________gol3" localSheetId="5">[1]DATOS!$M:$M</definedName>
    <definedName name="____________________________gol3" localSheetId="6">[1]DATOS!$M:$M</definedName>
    <definedName name="____________________________gol3">[1]DATOS!$M$1:$M$65536</definedName>
    <definedName name="____________________________pes1" localSheetId="1">[2]DATOS!$G$1:$G$65536</definedName>
    <definedName name="____________________________pes1" localSheetId="9">[1]DATOS!$G:$G</definedName>
    <definedName name="____________________________pes1" localSheetId="10">[1]DATOS!$G:$G</definedName>
    <definedName name="____________________________pes1" localSheetId="8">[1]DATOS!$G:$G</definedName>
    <definedName name="____________________________pes1" localSheetId="4">[1]DATOS!$G:$G</definedName>
    <definedName name="____________________________pes1" localSheetId="5">[1]DATOS!$G:$G</definedName>
    <definedName name="____________________________pes1" localSheetId="6">[1]DATOS!$G:$G</definedName>
    <definedName name="____________________________pes1">[1]DATOS!$G$1:$G$65536</definedName>
    <definedName name="____________________________pes10" localSheetId="1">[2]DATOS!$V$1:$V$65536</definedName>
    <definedName name="____________________________pes10" localSheetId="9">[1]DATOS!$V:$V</definedName>
    <definedName name="____________________________pes10" localSheetId="10">[1]DATOS!$V:$V</definedName>
    <definedName name="____________________________pes10" localSheetId="8">[1]DATOS!$V:$V</definedName>
    <definedName name="____________________________pes10" localSheetId="4">[1]DATOS!$V:$V</definedName>
    <definedName name="____________________________pes10" localSheetId="5">[1]DATOS!$V:$V</definedName>
    <definedName name="____________________________pes10" localSheetId="6">[1]DATOS!$V:$V</definedName>
    <definedName name="____________________________pes10">[1]DATOS!$V$1:$V$65536</definedName>
    <definedName name="____________________________pes2" localSheetId="1">[2]DATOS!$H$1:$H$65536</definedName>
    <definedName name="____________________________pes2" localSheetId="9">[1]DATOS!$H:$H</definedName>
    <definedName name="____________________________pes2" localSheetId="10">[1]DATOS!$H:$H</definedName>
    <definedName name="____________________________pes2" localSheetId="8">[1]DATOS!$H:$H</definedName>
    <definedName name="____________________________pes2" localSheetId="4">[1]DATOS!$H:$H</definedName>
    <definedName name="____________________________pes2" localSheetId="5">[1]DATOS!$H:$H</definedName>
    <definedName name="____________________________pes2" localSheetId="6">[1]DATOS!$H:$H</definedName>
    <definedName name="____________________________pes2">[1]DATOS!$H$1:$H$65536</definedName>
    <definedName name="____________________________pes3" localSheetId="1">[2]DATOS!$K$1:$K$65536</definedName>
    <definedName name="____________________________pes3" localSheetId="9">[1]DATOS!$K:$K</definedName>
    <definedName name="____________________________pes3" localSheetId="10">[1]DATOS!$K:$K</definedName>
    <definedName name="____________________________pes3" localSheetId="8">[1]DATOS!$K:$K</definedName>
    <definedName name="____________________________pes3" localSheetId="4">[1]DATOS!$K:$K</definedName>
    <definedName name="____________________________pes3" localSheetId="5">[1]DATOS!$K:$K</definedName>
    <definedName name="____________________________pes3" localSheetId="6">[1]DATOS!$K:$K</definedName>
    <definedName name="____________________________pes3">[1]DATOS!$K$1:$K$65536</definedName>
    <definedName name="____________________________pes4" localSheetId="1">[2]DATOS!$L$1:$L$65536</definedName>
    <definedName name="____________________________pes4" localSheetId="9">[1]DATOS!$L:$L</definedName>
    <definedName name="____________________________pes4" localSheetId="10">[1]DATOS!$L:$L</definedName>
    <definedName name="____________________________pes4" localSheetId="8">[1]DATOS!$L:$L</definedName>
    <definedName name="____________________________pes4" localSheetId="4">[1]DATOS!$L:$L</definedName>
    <definedName name="____________________________pes4" localSheetId="5">[1]DATOS!$L:$L</definedName>
    <definedName name="____________________________pes4" localSheetId="6">[1]DATOS!$L:$L</definedName>
    <definedName name="____________________________pes4">[1]DATOS!$L$1:$L$65536</definedName>
    <definedName name="____________________________pes5" localSheetId="1">[2]DATOS!$O$1:$O$65536</definedName>
    <definedName name="____________________________pes5" localSheetId="9">[1]DATOS!$O:$O</definedName>
    <definedName name="____________________________pes5" localSheetId="10">[1]DATOS!$O:$O</definedName>
    <definedName name="____________________________pes5" localSheetId="8">[1]DATOS!$O:$O</definedName>
    <definedName name="____________________________pes5" localSheetId="4">[1]DATOS!$O:$O</definedName>
    <definedName name="____________________________pes5" localSheetId="5">[1]DATOS!$O:$O</definedName>
    <definedName name="____________________________pes5" localSheetId="6">[1]DATOS!$O:$O</definedName>
    <definedName name="____________________________pes5">[1]DATOS!$O$1:$O$65536</definedName>
    <definedName name="____________________________pes6" localSheetId="1">[2]DATOS!$P$1:$P$65536</definedName>
    <definedName name="____________________________pes6" localSheetId="9">[1]DATOS!$P:$P</definedName>
    <definedName name="____________________________pes6" localSheetId="10">[1]DATOS!$P:$P</definedName>
    <definedName name="____________________________pes6" localSheetId="8">[1]DATOS!$P:$P</definedName>
    <definedName name="____________________________pes6" localSheetId="4">[1]DATOS!$P:$P</definedName>
    <definedName name="____________________________pes6" localSheetId="5">[1]DATOS!$P:$P</definedName>
    <definedName name="____________________________pes6" localSheetId="6">[1]DATOS!$P:$P</definedName>
    <definedName name="____________________________pes6">[1]DATOS!$P$1:$P$65536</definedName>
    <definedName name="____________________________pes7" localSheetId="1">[2]DATOS!$R$1:$R$65536</definedName>
    <definedName name="____________________________pes7" localSheetId="9">[1]DATOS!$R:$R</definedName>
    <definedName name="____________________________pes7" localSheetId="10">[1]DATOS!$R:$R</definedName>
    <definedName name="____________________________pes7" localSheetId="8">[1]DATOS!$R:$R</definedName>
    <definedName name="____________________________pes7" localSheetId="4">[1]DATOS!$R:$R</definedName>
    <definedName name="____________________________pes7" localSheetId="5">[1]DATOS!$R:$R</definedName>
    <definedName name="____________________________pes7" localSheetId="6">[1]DATOS!$R:$R</definedName>
    <definedName name="____________________________pes7">[1]DATOS!$R$1:$R$65536</definedName>
    <definedName name="____________________________pes8" localSheetId="1">[2]DATOS!$S$1:$S$65536</definedName>
    <definedName name="____________________________pes8" localSheetId="9">[1]DATOS!$S:$S</definedName>
    <definedName name="____________________________pes8" localSheetId="10">[1]DATOS!$S:$S</definedName>
    <definedName name="____________________________pes8" localSheetId="8">[1]DATOS!$S:$S</definedName>
    <definedName name="____________________________pes8" localSheetId="4">[1]DATOS!$S:$S</definedName>
    <definedName name="____________________________pes8" localSheetId="5">[1]DATOS!$S:$S</definedName>
    <definedName name="____________________________pes8" localSheetId="6">[1]DATOS!$S:$S</definedName>
    <definedName name="____________________________pes8">[1]DATOS!$S$1:$S$65536</definedName>
    <definedName name="____________________________pes9" localSheetId="1">[2]DATOS!$U$1:$U$65536</definedName>
    <definedName name="____________________________pes9" localSheetId="9">[1]DATOS!$U:$U</definedName>
    <definedName name="____________________________pes9" localSheetId="10">[1]DATOS!$U:$U</definedName>
    <definedName name="____________________________pes9" localSheetId="8">[1]DATOS!$U:$U</definedName>
    <definedName name="____________________________pes9" localSheetId="4">[1]DATOS!$U:$U</definedName>
    <definedName name="____________________________pes9" localSheetId="5">[1]DATOS!$U:$U</definedName>
    <definedName name="____________________________pes9" localSheetId="6">[1]DATOS!$U:$U</definedName>
    <definedName name="____________________________pes9">[1]DATOS!$U$1:$U$65536</definedName>
    <definedName name="___________________________gol2" localSheetId="1">[2]DATOS!$I$1:$I$65536</definedName>
    <definedName name="___________________________gol2" localSheetId="9">[1]DATOS!$I:$I</definedName>
    <definedName name="___________________________gol2" localSheetId="10">[1]DATOS!$I:$I</definedName>
    <definedName name="___________________________gol2" localSheetId="8">[1]DATOS!$I:$I</definedName>
    <definedName name="___________________________gol2" localSheetId="4">[1]DATOS!$I:$I</definedName>
    <definedName name="___________________________gol2" localSheetId="5">[1]DATOS!$I:$I</definedName>
    <definedName name="___________________________gol2" localSheetId="6">[1]DATOS!$I:$I</definedName>
    <definedName name="___________________________gol2">[1]DATOS!$I$1:$I$65536</definedName>
    <definedName name="___________________________gol3" localSheetId="1">[2]DATOS!$M$1:$M$65536</definedName>
    <definedName name="___________________________gol3" localSheetId="9">[1]DATOS!$M:$M</definedName>
    <definedName name="___________________________gol3" localSheetId="10">[1]DATOS!$M:$M</definedName>
    <definedName name="___________________________gol3" localSheetId="8">[1]DATOS!$M:$M</definedName>
    <definedName name="___________________________gol3" localSheetId="4">[1]DATOS!$M:$M</definedName>
    <definedName name="___________________________gol3" localSheetId="5">[1]DATOS!$M:$M</definedName>
    <definedName name="___________________________gol3" localSheetId="6">[1]DATOS!$M:$M</definedName>
    <definedName name="___________________________gol3">[1]DATOS!$M$1:$M$65536</definedName>
    <definedName name="___________________________pes1" localSheetId="1">[2]DATOS!$G$1:$G$65536</definedName>
    <definedName name="___________________________pes1" localSheetId="9">[1]DATOS!$G:$G</definedName>
    <definedName name="___________________________pes1" localSheetId="10">[1]DATOS!$G:$G</definedName>
    <definedName name="___________________________pes1" localSheetId="8">[1]DATOS!$G:$G</definedName>
    <definedName name="___________________________pes1" localSheetId="4">[1]DATOS!$G:$G</definedName>
    <definedName name="___________________________pes1" localSheetId="5">[1]DATOS!$G:$G</definedName>
    <definedName name="___________________________pes1" localSheetId="6">[1]DATOS!$G:$G</definedName>
    <definedName name="___________________________pes1">[1]DATOS!$G$1:$G$65536</definedName>
    <definedName name="___________________________pes10" localSheetId="1">[2]DATOS!$V$1:$V$65536</definedName>
    <definedName name="___________________________pes10" localSheetId="9">[1]DATOS!$V:$V</definedName>
    <definedName name="___________________________pes10" localSheetId="10">[1]DATOS!$V:$V</definedName>
    <definedName name="___________________________pes10" localSheetId="8">[1]DATOS!$V:$V</definedName>
    <definedName name="___________________________pes10" localSheetId="4">[1]DATOS!$V:$V</definedName>
    <definedName name="___________________________pes10" localSheetId="5">[1]DATOS!$V:$V</definedName>
    <definedName name="___________________________pes10" localSheetId="6">[1]DATOS!$V:$V</definedName>
    <definedName name="___________________________pes10">[1]DATOS!$V$1:$V$65536</definedName>
    <definedName name="___________________________pes2" localSheetId="1">[2]DATOS!$H$1:$H$65536</definedName>
    <definedName name="___________________________pes2" localSheetId="9">[1]DATOS!$H:$H</definedName>
    <definedName name="___________________________pes2" localSheetId="10">[1]DATOS!$H:$H</definedName>
    <definedName name="___________________________pes2" localSheetId="8">[1]DATOS!$H:$H</definedName>
    <definedName name="___________________________pes2" localSheetId="4">[1]DATOS!$H:$H</definedName>
    <definedName name="___________________________pes2" localSheetId="5">[1]DATOS!$H:$H</definedName>
    <definedName name="___________________________pes2" localSheetId="6">[1]DATOS!$H:$H</definedName>
    <definedName name="___________________________pes2">[1]DATOS!$H$1:$H$65536</definedName>
    <definedName name="___________________________pes3" localSheetId="1">[2]DATOS!$K$1:$K$65536</definedName>
    <definedName name="___________________________pes3" localSheetId="9">[1]DATOS!$K:$K</definedName>
    <definedName name="___________________________pes3" localSheetId="10">[1]DATOS!$K:$K</definedName>
    <definedName name="___________________________pes3" localSheetId="8">[1]DATOS!$K:$K</definedName>
    <definedName name="___________________________pes3" localSheetId="4">[1]DATOS!$K:$K</definedName>
    <definedName name="___________________________pes3" localSheetId="5">[1]DATOS!$K:$K</definedName>
    <definedName name="___________________________pes3" localSheetId="6">[1]DATOS!$K:$K</definedName>
    <definedName name="___________________________pes3">[1]DATOS!$K$1:$K$65536</definedName>
    <definedName name="___________________________pes4" localSheetId="1">[2]DATOS!$L$1:$L$65536</definedName>
    <definedName name="___________________________pes4" localSheetId="9">[1]DATOS!$L:$L</definedName>
    <definedName name="___________________________pes4" localSheetId="10">[1]DATOS!$L:$L</definedName>
    <definedName name="___________________________pes4" localSheetId="8">[1]DATOS!$L:$L</definedName>
    <definedName name="___________________________pes4" localSheetId="4">[1]DATOS!$L:$L</definedName>
    <definedName name="___________________________pes4" localSheetId="5">[1]DATOS!$L:$L</definedName>
    <definedName name="___________________________pes4" localSheetId="6">[1]DATOS!$L:$L</definedName>
    <definedName name="___________________________pes4">[1]DATOS!$L$1:$L$65536</definedName>
    <definedName name="___________________________pes5" localSheetId="1">[2]DATOS!$O$1:$O$65536</definedName>
    <definedName name="___________________________pes5" localSheetId="9">[1]DATOS!$O:$O</definedName>
    <definedName name="___________________________pes5" localSheetId="10">[1]DATOS!$O:$O</definedName>
    <definedName name="___________________________pes5" localSheetId="8">[1]DATOS!$O:$O</definedName>
    <definedName name="___________________________pes5" localSheetId="4">[1]DATOS!$O:$O</definedName>
    <definedName name="___________________________pes5" localSheetId="5">[1]DATOS!$O:$O</definedName>
    <definedName name="___________________________pes5" localSheetId="6">[1]DATOS!$O:$O</definedName>
    <definedName name="___________________________pes5">[1]DATOS!$O$1:$O$65536</definedName>
    <definedName name="___________________________pes6" localSheetId="1">[2]DATOS!$P$1:$P$65536</definedName>
    <definedName name="___________________________pes6" localSheetId="9">[1]DATOS!$P:$P</definedName>
    <definedName name="___________________________pes6" localSheetId="10">[1]DATOS!$P:$P</definedName>
    <definedName name="___________________________pes6" localSheetId="8">[1]DATOS!$P:$P</definedName>
    <definedName name="___________________________pes6" localSheetId="4">[1]DATOS!$P:$P</definedName>
    <definedName name="___________________________pes6" localSheetId="5">[1]DATOS!$P:$P</definedName>
    <definedName name="___________________________pes6" localSheetId="6">[1]DATOS!$P:$P</definedName>
    <definedName name="___________________________pes6">[1]DATOS!$P$1:$P$65536</definedName>
    <definedName name="___________________________pes7" localSheetId="1">[2]DATOS!$R$1:$R$65536</definedName>
    <definedName name="___________________________pes7" localSheetId="9">[1]DATOS!$R:$R</definedName>
    <definedName name="___________________________pes7" localSheetId="10">[1]DATOS!$R:$R</definedName>
    <definedName name="___________________________pes7" localSheetId="8">[1]DATOS!$R:$R</definedName>
    <definedName name="___________________________pes7" localSheetId="4">[1]DATOS!$R:$R</definedName>
    <definedName name="___________________________pes7" localSheetId="5">[1]DATOS!$R:$R</definedName>
    <definedName name="___________________________pes7" localSheetId="6">[1]DATOS!$R:$R</definedName>
    <definedName name="___________________________pes7">[1]DATOS!$R$1:$R$65536</definedName>
    <definedName name="___________________________pes8" localSheetId="1">[2]DATOS!$S$1:$S$65536</definedName>
    <definedName name="___________________________pes8" localSheetId="9">[1]DATOS!$S:$S</definedName>
    <definedName name="___________________________pes8" localSheetId="10">[1]DATOS!$S:$S</definedName>
    <definedName name="___________________________pes8" localSheetId="8">[1]DATOS!$S:$S</definedName>
    <definedName name="___________________________pes8" localSheetId="4">[1]DATOS!$S:$S</definedName>
    <definedName name="___________________________pes8" localSheetId="5">[1]DATOS!$S:$S</definedName>
    <definedName name="___________________________pes8" localSheetId="6">[1]DATOS!$S:$S</definedName>
    <definedName name="___________________________pes8">[1]DATOS!$S$1:$S$65536</definedName>
    <definedName name="___________________________pes9" localSheetId="1">[2]DATOS!$U$1:$U$65536</definedName>
    <definedName name="___________________________pes9" localSheetId="9">[1]DATOS!$U:$U</definedName>
    <definedName name="___________________________pes9" localSheetId="10">[1]DATOS!$U:$U</definedName>
    <definedName name="___________________________pes9" localSheetId="8">[1]DATOS!$U:$U</definedName>
    <definedName name="___________________________pes9" localSheetId="4">[1]DATOS!$U:$U</definedName>
    <definedName name="___________________________pes9" localSheetId="5">[1]DATOS!$U:$U</definedName>
    <definedName name="___________________________pes9" localSheetId="6">[1]DATOS!$U:$U</definedName>
    <definedName name="___________________________pes9">[1]DATOS!$U$1:$U$65536</definedName>
    <definedName name="__________________________gol2" localSheetId="1">[2]DATOS!$I$1:$I$65536</definedName>
    <definedName name="__________________________gol2" localSheetId="9">[1]DATOS!$I:$I</definedName>
    <definedName name="__________________________gol2" localSheetId="10">[1]DATOS!$I:$I</definedName>
    <definedName name="__________________________gol2" localSheetId="8">[1]DATOS!$I:$I</definedName>
    <definedName name="__________________________gol2" localSheetId="4">[1]DATOS!$I:$I</definedName>
    <definedName name="__________________________gol2" localSheetId="5">[1]DATOS!$I:$I</definedName>
    <definedName name="__________________________gol2" localSheetId="6">[1]DATOS!$I:$I</definedName>
    <definedName name="__________________________gol2">[1]DATOS!$I$1:$I$65536</definedName>
    <definedName name="__________________________gol3" localSheetId="1">[2]DATOS!$M$1:$M$65536</definedName>
    <definedName name="__________________________gol3" localSheetId="9">[1]DATOS!$M:$M</definedName>
    <definedName name="__________________________gol3" localSheetId="10">[1]DATOS!$M:$M</definedName>
    <definedName name="__________________________gol3" localSheetId="8">[1]DATOS!$M:$M</definedName>
    <definedName name="__________________________gol3" localSheetId="4">[1]DATOS!$M:$M</definedName>
    <definedName name="__________________________gol3" localSheetId="5">[1]DATOS!$M:$M</definedName>
    <definedName name="__________________________gol3" localSheetId="6">[1]DATOS!$M:$M</definedName>
    <definedName name="__________________________gol3">[1]DATOS!$M$1:$M$65536</definedName>
    <definedName name="__________________________pes1" localSheetId="1">[2]DATOS!$G$1:$G$65536</definedName>
    <definedName name="__________________________pes1" localSheetId="9">[1]DATOS!$G:$G</definedName>
    <definedName name="__________________________pes1" localSheetId="10">[1]DATOS!$G:$G</definedName>
    <definedName name="__________________________pes1" localSheetId="8">[1]DATOS!$G:$G</definedName>
    <definedName name="__________________________pes1" localSheetId="4">[1]DATOS!$G:$G</definedName>
    <definedName name="__________________________pes1" localSheetId="5">[1]DATOS!$G:$G</definedName>
    <definedName name="__________________________pes1" localSheetId="6">[1]DATOS!$G:$G</definedName>
    <definedName name="__________________________pes1">[1]DATOS!$G$1:$G$65536</definedName>
    <definedName name="__________________________pes10" localSheetId="1">[2]DATOS!$V$1:$V$65536</definedName>
    <definedName name="__________________________pes10" localSheetId="9">[1]DATOS!$V:$V</definedName>
    <definedName name="__________________________pes10" localSheetId="10">[1]DATOS!$V:$V</definedName>
    <definedName name="__________________________pes10" localSheetId="8">[1]DATOS!$V:$V</definedName>
    <definedName name="__________________________pes10" localSheetId="4">[1]DATOS!$V:$V</definedName>
    <definedName name="__________________________pes10" localSheetId="5">[1]DATOS!$V:$V</definedName>
    <definedName name="__________________________pes10" localSheetId="6">[1]DATOS!$V:$V</definedName>
    <definedName name="__________________________pes10">[1]DATOS!$V$1:$V$65536</definedName>
    <definedName name="__________________________pes2" localSheetId="1">[2]DATOS!$H$1:$H$65536</definedName>
    <definedName name="__________________________pes2" localSheetId="9">[1]DATOS!$H:$H</definedName>
    <definedName name="__________________________pes2" localSheetId="10">[1]DATOS!$H:$H</definedName>
    <definedName name="__________________________pes2" localSheetId="8">[1]DATOS!$H:$H</definedName>
    <definedName name="__________________________pes2" localSheetId="4">[1]DATOS!$H:$H</definedName>
    <definedName name="__________________________pes2" localSheetId="5">[1]DATOS!$H:$H</definedName>
    <definedName name="__________________________pes2" localSheetId="6">[1]DATOS!$H:$H</definedName>
    <definedName name="__________________________pes2">[1]DATOS!$H$1:$H$65536</definedName>
    <definedName name="__________________________pes3" localSheetId="1">[2]DATOS!$K$1:$K$65536</definedName>
    <definedName name="__________________________pes3" localSheetId="9">[1]DATOS!$K:$K</definedName>
    <definedName name="__________________________pes3" localSheetId="10">[1]DATOS!$K:$K</definedName>
    <definedName name="__________________________pes3" localSheetId="8">[1]DATOS!$K:$K</definedName>
    <definedName name="__________________________pes3" localSheetId="4">[1]DATOS!$K:$K</definedName>
    <definedName name="__________________________pes3" localSheetId="5">[1]DATOS!$K:$K</definedName>
    <definedName name="__________________________pes3" localSheetId="6">[1]DATOS!$K:$K</definedName>
    <definedName name="__________________________pes3">[1]DATOS!$K$1:$K$65536</definedName>
    <definedName name="__________________________pes4" localSheetId="1">[2]DATOS!$L$1:$L$65536</definedName>
    <definedName name="__________________________pes4" localSheetId="9">[1]DATOS!$L:$L</definedName>
    <definedName name="__________________________pes4" localSheetId="10">[1]DATOS!$L:$L</definedName>
    <definedName name="__________________________pes4" localSheetId="8">[1]DATOS!$L:$L</definedName>
    <definedName name="__________________________pes4" localSheetId="4">[1]DATOS!$L:$L</definedName>
    <definedName name="__________________________pes4" localSheetId="5">[1]DATOS!$L:$L</definedName>
    <definedName name="__________________________pes4" localSheetId="6">[1]DATOS!$L:$L</definedName>
    <definedName name="__________________________pes4">[1]DATOS!$L$1:$L$65536</definedName>
    <definedName name="__________________________pes5" localSheetId="1">[2]DATOS!$O$1:$O$65536</definedName>
    <definedName name="__________________________pes5" localSheetId="9">[1]DATOS!$O:$O</definedName>
    <definedName name="__________________________pes5" localSheetId="10">[1]DATOS!$O:$O</definedName>
    <definedName name="__________________________pes5" localSheetId="8">[1]DATOS!$O:$O</definedName>
    <definedName name="__________________________pes5" localSheetId="4">[1]DATOS!$O:$O</definedName>
    <definedName name="__________________________pes5" localSheetId="5">[1]DATOS!$O:$O</definedName>
    <definedName name="__________________________pes5" localSheetId="6">[1]DATOS!$O:$O</definedName>
    <definedName name="__________________________pes5">[1]DATOS!$O$1:$O$65536</definedName>
    <definedName name="__________________________pes6" localSheetId="1">[2]DATOS!$P$1:$P$65536</definedName>
    <definedName name="__________________________pes6" localSheetId="9">[1]DATOS!$P:$P</definedName>
    <definedName name="__________________________pes6" localSheetId="10">[1]DATOS!$P:$P</definedName>
    <definedName name="__________________________pes6" localSheetId="8">[1]DATOS!$P:$P</definedName>
    <definedName name="__________________________pes6" localSheetId="4">[1]DATOS!$P:$P</definedName>
    <definedName name="__________________________pes6" localSheetId="5">[1]DATOS!$P:$P</definedName>
    <definedName name="__________________________pes6" localSheetId="6">[1]DATOS!$P:$P</definedName>
    <definedName name="__________________________pes6">[1]DATOS!$P$1:$P$65536</definedName>
    <definedName name="__________________________pes7" localSheetId="1">[2]DATOS!$R$1:$R$65536</definedName>
    <definedName name="__________________________pes7" localSheetId="9">[1]DATOS!$R:$R</definedName>
    <definedName name="__________________________pes7" localSheetId="10">[1]DATOS!$R:$R</definedName>
    <definedName name="__________________________pes7" localSheetId="8">[1]DATOS!$R:$R</definedName>
    <definedName name="__________________________pes7" localSheetId="4">[1]DATOS!$R:$R</definedName>
    <definedName name="__________________________pes7" localSheetId="5">[1]DATOS!$R:$R</definedName>
    <definedName name="__________________________pes7" localSheetId="6">[1]DATOS!$R:$R</definedName>
    <definedName name="__________________________pes7">[1]DATOS!$R$1:$R$65536</definedName>
    <definedName name="__________________________pes8" localSheetId="1">[2]DATOS!$S$1:$S$65536</definedName>
    <definedName name="__________________________pes8" localSheetId="9">[1]DATOS!$S:$S</definedName>
    <definedName name="__________________________pes8" localSheetId="10">[1]DATOS!$S:$S</definedName>
    <definedName name="__________________________pes8" localSheetId="8">[1]DATOS!$S:$S</definedName>
    <definedName name="__________________________pes8" localSheetId="4">[1]DATOS!$S:$S</definedName>
    <definedName name="__________________________pes8" localSheetId="5">[1]DATOS!$S:$S</definedName>
    <definedName name="__________________________pes8" localSheetId="6">[1]DATOS!$S:$S</definedName>
    <definedName name="__________________________pes8">[1]DATOS!$S$1:$S$65536</definedName>
    <definedName name="__________________________pes9" localSheetId="1">[2]DATOS!$U$1:$U$65536</definedName>
    <definedName name="__________________________pes9" localSheetId="9">[1]DATOS!$U:$U</definedName>
    <definedName name="__________________________pes9" localSheetId="10">[1]DATOS!$U:$U</definedName>
    <definedName name="__________________________pes9" localSheetId="8">[1]DATOS!$U:$U</definedName>
    <definedName name="__________________________pes9" localSheetId="4">[1]DATOS!$U:$U</definedName>
    <definedName name="__________________________pes9" localSheetId="5">[1]DATOS!$U:$U</definedName>
    <definedName name="__________________________pes9" localSheetId="6">[1]DATOS!$U:$U</definedName>
    <definedName name="__________________________pes9">[1]DATOS!$U$1:$U$65536</definedName>
    <definedName name="_________________________gol2" localSheetId="1">[2]DATOS!$I$1:$I$65536</definedName>
    <definedName name="_________________________gol2" localSheetId="9">[1]DATOS!$I:$I</definedName>
    <definedName name="_________________________gol2" localSheetId="10">[1]DATOS!$I:$I</definedName>
    <definedName name="_________________________gol2" localSheetId="8">[1]DATOS!$I:$I</definedName>
    <definedName name="_________________________gol2" localSheetId="4">[1]DATOS!$I:$I</definedName>
    <definedName name="_________________________gol2" localSheetId="5">[1]DATOS!$I:$I</definedName>
    <definedName name="_________________________gol2" localSheetId="6">[1]DATOS!$I:$I</definedName>
    <definedName name="_________________________gol2">[1]DATOS!$I$1:$I$65536</definedName>
    <definedName name="_________________________gol3" localSheetId="1">[2]DATOS!$M$1:$M$65536</definedName>
    <definedName name="_________________________gol3" localSheetId="9">[1]DATOS!$M:$M</definedName>
    <definedName name="_________________________gol3" localSheetId="10">[1]DATOS!$M:$M</definedName>
    <definedName name="_________________________gol3" localSheetId="8">[1]DATOS!$M:$M</definedName>
    <definedName name="_________________________gol3" localSheetId="4">[1]DATOS!$M:$M</definedName>
    <definedName name="_________________________gol3" localSheetId="5">[1]DATOS!$M:$M</definedName>
    <definedName name="_________________________gol3" localSheetId="6">[1]DATOS!$M:$M</definedName>
    <definedName name="_________________________gol3">[1]DATOS!$M$1:$M$65536</definedName>
    <definedName name="_________________________pes1" localSheetId="1">[2]DATOS!$G$1:$G$65536</definedName>
    <definedName name="_________________________pes1" localSheetId="9">[1]DATOS!$G:$G</definedName>
    <definedName name="_________________________pes1" localSheetId="10">[1]DATOS!$G:$G</definedName>
    <definedName name="_________________________pes1" localSheetId="8">[1]DATOS!$G:$G</definedName>
    <definedName name="_________________________pes1" localSheetId="4">[1]DATOS!$G:$G</definedName>
    <definedName name="_________________________pes1" localSheetId="5">[1]DATOS!$G:$G</definedName>
    <definedName name="_________________________pes1" localSheetId="6">[1]DATOS!$G:$G</definedName>
    <definedName name="_________________________pes1">[1]DATOS!$G$1:$G$65536</definedName>
    <definedName name="_________________________pes10" localSheetId="1">[2]DATOS!$V$1:$V$65536</definedName>
    <definedName name="_________________________pes10" localSheetId="9">[1]DATOS!$V:$V</definedName>
    <definedName name="_________________________pes10" localSheetId="10">[1]DATOS!$V:$V</definedName>
    <definedName name="_________________________pes10" localSheetId="8">[1]DATOS!$V:$V</definedName>
    <definedName name="_________________________pes10" localSheetId="4">[1]DATOS!$V:$V</definedName>
    <definedName name="_________________________pes10" localSheetId="5">[1]DATOS!$V:$V</definedName>
    <definedName name="_________________________pes10" localSheetId="6">[1]DATOS!$V:$V</definedName>
    <definedName name="_________________________pes10">[1]DATOS!$V$1:$V$65536</definedName>
    <definedName name="_________________________pes2" localSheetId="1">[2]DATOS!$H$1:$H$65536</definedName>
    <definedName name="_________________________pes2" localSheetId="9">[1]DATOS!$H:$H</definedName>
    <definedName name="_________________________pes2" localSheetId="10">[1]DATOS!$H:$H</definedName>
    <definedName name="_________________________pes2" localSheetId="8">[1]DATOS!$H:$H</definedName>
    <definedName name="_________________________pes2" localSheetId="4">[1]DATOS!$H:$H</definedName>
    <definedName name="_________________________pes2" localSheetId="5">[1]DATOS!$H:$H</definedName>
    <definedName name="_________________________pes2" localSheetId="6">[1]DATOS!$H:$H</definedName>
    <definedName name="_________________________pes2">[1]DATOS!$H$1:$H$65536</definedName>
    <definedName name="_________________________pes3" localSheetId="1">[2]DATOS!$K$1:$K$65536</definedName>
    <definedName name="_________________________pes3" localSheetId="9">[1]DATOS!$K:$K</definedName>
    <definedName name="_________________________pes3" localSheetId="10">[1]DATOS!$K:$K</definedName>
    <definedName name="_________________________pes3" localSheetId="8">[1]DATOS!$K:$K</definedName>
    <definedName name="_________________________pes3" localSheetId="4">[1]DATOS!$K:$K</definedName>
    <definedName name="_________________________pes3" localSheetId="5">[1]DATOS!$K:$K</definedName>
    <definedName name="_________________________pes3" localSheetId="6">[1]DATOS!$K:$K</definedName>
    <definedName name="_________________________pes3">[1]DATOS!$K$1:$K$65536</definedName>
    <definedName name="_________________________pes4" localSheetId="1">[2]DATOS!$L$1:$L$65536</definedName>
    <definedName name="_________________________pes4" localSheetId="9">[1]DATOS!$L:$L</definedName>
    <definedName name="_________________________pes4" localSheetId="10">[1]DATOS!$L:$L</definedName>
    <definedName name="_________________________pes4" localSheetId="8">[1]DATOS!$L:$L</definedName>
    <definedName name="_________________________pes4" localSheetId="4">[1]DATOS!$L:$L</definedName>
    <definedName name="_________________________pes4" localSheetId="5">[1]DATOS!$L:$L</definedName>
    <definedName name="_________________________pes4" localSheetId="6">[1]DATOS!$L:$L</definedName>
    <definedName name="_________________________pes4">[1]DATOS!$L$1:$L$65536</definedName>
    <definedName name="_________________________pes5" localSheetId="1">[2]DATOS!$O$1:$O$65536</definedName>
    <definedName name="_________________________pes5" localSheetId="9">[1]DATOS!$O:$O</definedName>
    <definedName name="_________________________pes5" localSheetId="10">[1]DATOS!$O:$O</definedName>
    <definedName name="_________________________pes5" localSheetId="8">[1]DATOS!$O:$O</definedName>
    <definedName name="_________________________pes5" localSheetId="4">[1]DATOS!$O:$O</definedName>
    <definedName name="_________________________pes5" localSheetId="5">[1]DATOS!$O:$O</definedName>
    <definedName name="_________________________pes5" localSheetId="6">[1]DATOS!$O:$O</definedName>
    <definedName name="_________________________pes5">[1]DATOS!$O$1:$O$65536</definedName>
    <definedName name="_________________________pes6" localSheetId="1">[2]DATOS!$P$1:$P$65536</definedName>
    <definedName name="_________________________pes6" localSheetId="9">[1]DATOS!$P:$P</definedName>
    <definedName name="_________________________pes6" localSheetId="10">[1]DATOS!$P:$P</definedName>
    <definedName name="_________________________pes6" localSheetId="8">[1]DATOS!$P:$P</definedName>
    <definedName name="_________________________pes6" localSheetId="4">[1]DATOS!$P:$P</definedName>
    <definedName name="_________________________pes6" localSheetId="5">[1]DATOS!$P:$P</definedName>
    <definedName name="_________________________pes6" localSheetId="6">[1]DATOS!$P:$P</definedName>
    <definedName name="_________________________pes6">[1]DATOS!$P$1:$P$65536</definedName>
    <definedName name="_________________________pes7" localSheetId="1">[2]DATOS!$R$1:$R$65536</definedName>
    <definedName name="_________________________pes7" localSheetId="9">[1]DATOS!$R:$R</definedName>
    <definedName name="_________________________pes7" localSheetId="10">[1]DATOS!$R:$R</definedName>
    <definedName name="_________________________pes7" localSheetId="8">[1]DATOS!$R:$R</definedName>
    <definedName name="_________________________pes7" localSheetId="4">[1]DATOS!$R:$R</definedName>
    <definedName name="_________________________pes7" localSheetId="5">[1]DATOS!$R:$R</definedName>
    <definedName name="_________________________pes7" localSheetId="6">[1]DATOS!$R:$R</definedName>
    <definedName name="_________________________pes7">[1]DATOS!$R$1:$R$65536</definedName>
    <definedName name="_________________________pes8" localSheetId="1">[2]DATOS!$S$1:$S$65536</definedName>
    <definedName name="_________________________pes8" localSheetId="9">[1]DATOS!$S:$S</definedName>
    <definedName name="_________________________pes8" localSheetId="10">[1]DATOS!$S:$S</definedName>
    <definedName name="_________________________pes8" localSheetId="8">[1]DATOS!$S:$S</definedName>
    <definedName name="_________________________pes8" localSheetId="4">[1]DATOS!$S:$S</definedName>
    <definedName name="_________________________pes8" localSheetId="5">[1]DATOS!$S:$S</definedName>
    <definedName name="_________________________pes8" localSheetId="6">[1]DATOS!$S:$S</definedName>
    <definedName name="_________________________pes8">[1]DATOS!$S$1:$S$65536</definedName>
    <definedName name="_________________________pes9" localSheetId="1">[2]DATOS!$U$1:$U$65536</definedName>
    <definedName name="_________________________pes9" localSheetId="9">[1]DATOS!$U:$U</definedName>
    <definedName name="_________________________pes9" localSheetId="10">[1]DATOS!$U:$U</definedName>
    <definedName name="_________________________pes9" localSheetId="8">[1]DATOS!$U:$U</definedName>
    <definedName name="_________________________pes9" localSheetId="4">[1]DATOS!$U:$U</definedName>
    <definedName name="_________________________pes9" localSheetId="5">[1]DATOS!$U:$U</definedName>
    <definedName name="_________________________pes9" localSheetId="6">[1]DATOS!$U:$U</definedName>
    <definedName name="_________________________pes9">[1]DATOS!$U$1:$U$65536</definedName>
    <definedName name="________________________gol2" localSheetId="1">[2]DATOS!$I$1:$I$65536</definedName>
    <definedName name="________________________gol2" localSheetId="9">[1]DATOS!$I:$I</definedName>
    <definedName name="________________________gol2" localSheetId="10">[1]DATOS!$I:$I</definedName>
    <definedName name="________________________gol2" localSheetId="8">[1]DATOS!$I:$I</definedName>
    <definedName name="________________________gol2" localSheetId="4">[1]DATOS!$I:$I</definedName>
    <definedName name="________________________gol2" localSheetId="5">[1]DATOS!$I:$I</definedName>
    <definedName name="________________________gol2" localSheetId="6">[1]DATOS!$I:$I</definedName>
    <definedName name="________________________gol2">[1]DATOS!$I$1:$I$65536</definedName>
    <definedName name="________________________gol3" localSheetId="1">[2]DATOS!$M$1:$M$65536</definedName>
    <definedName name="________________________gol3" localSheetId="9">[1]DATOS!$M:$M</definedName>
    <definedName name="________________________gol3" localSheetId="10">[1]DATOS!$M:$M</definedName>
    <definedName name="________________________gol3" localSheetId="8">[1]DATOS!$M:$M</definedName>
    <definedName name="________________________gol3" localSheetId="4">[1]DATOS!$M:$M</definedName>
    <definedName name="________________________gol3" localSheetId="5">[1]DATOS!$M:$M</definedName>
    <definedName name="________________________gol3" localSheetId="6">[1]DATOS!$M:$M</definedName>
    <definedName name="________________________gol3">[1]DATOS!$M$1:$M$65536</definedName>
    <definedName name="________________________pes1" localSheetId="1">[2]DATOS!$G$1:$G$65536</definedName>
    <definedName name="________________________pes1" localSheetId="9">[1]DATOS!$G:$G</definedName>
    <definedName name="________________________pes1" localSheetId="10">[1]DATOS!$G:$G</definedName>
    <definedName name="________________________pes1" localSheetId="8">[1]DATOS!$G:$G</definedName>
    <definedName name="________________________pes1" localSheetId="4">[1]DATOS!$G:$G</definedName>
    <definedName name="________________________pes1" localSheetId="5">[1]DATOS!$G:$G</definedName>
    <definedName name="________________________pes1" localSheetId="6">[1]DATOS!$G:$G</definedName>
    <definedName name="________________________pes1">[1]DATOS!$G$1:$G$65536</definedName>
    <definedName name="________________________pes10" localSheetId="1">[2]DATOS!$V$1:$V$65536</definedName>
    <definedName name="________________________pes10" localSheetId="9">[1]DATOS!$V:$V</definedName>
    <definedName name="________________________pes10" localSheetId="10">[1]DATOS!$V:$V</definedName>
    <definedName name="________________________pes10" localSheetId="8">[1]DATOS!$V:$V</definedName>
    <definedName name="________________________pes10" localSheetId="4">[1]DATOS!$V:$V</definedName>
    <definedName name="________________________pes10" localSheetId="5">[1]DATOS!$V:$V</definedName>
    <definedName name="________________________pes10" localSheetId="6">[1]DATOS!$V:$V</definedName>
    <definedName name="________________________pes10">[1]DATOS!$V$1:$V$65536</definedName>
    <definedName name="________________________pes2" localSheetId="1">[2]DATOS!$H$1:$H$65536</definedName>
    <definedName name="________________________pes2" localSheetId="9">[1]DATOS!$H:$H</definedName>
    <definedName name="________________________pes2" localSheetId="10">[1]DATOS!$H:$H</definedName>
    <definedName name="________________________pes2" localSheetId="8">[1]DATOS!$H:$H</definedName>
    <definedName name="________________________pes2" localSheetId="4">[1]DATOS!$H:$H</definedName>
    <definedName name="________________________pes2" localSheetId="5">[1]DATOS!$H:$H</definedName>
    <definedName name="________________________pes2" localSheetId="6">[1]DATOS!$H:$H</definedName>
    <definedName name="________________________pes2">[1]DATOS!$H$1:$H$65536</definedName>
    <definedName name="________________________pes3" localSheetId="1">[2]DATOS!$K$1:$K$65536</definedName>
    <definedName name="________________________pes3" localSheetId="9">[1]DATOS!$K:$K</definedName>
    <definedName name="________________________pes3" localSheetId="10">[1]DATOS!$K:$K</definedName>
    <definedName name="________________________pes3" localSheetId="8">[1]DATOS!$K:$K</definedName>
    <definedName name="________________________pes3" localSheetId="4">[1]DATOS!$K:$K</definedName>
    <definedName name="________________________pes3" localSheetId="5">[1]DATOS!$K:$K</definedName>
    <definedName name="________________________pes3" localSheetId="6">[1]DATOS!$K:$K</definedName>
    <definedName name="________________________pes3">[1]DATOS!$K$1:$K$65536</definedName>
    <definedName name="________________________pes4" localSheetId="1">[2]DATOS!$L$1:$L$65536</definedName>
    <definedName name="________________________pes4" localSheetId="9">[1]DATOS!$L:$L</definedName>
    <definedName name="________________________pes4" localSheetId="10">[1]DATOS!$L:$L</definedName>
    <definedName name="________________________pes4" localSheetId="8">[1]DATOS!$L:$L</definedName>
    <definedName name="________________________pes4" localSheetId="4">[1]DATOS!$L:$L</definedName>
    <definedName name="________________________pes4" localSheetId="5">[1]DATOS!$L:$L</definedName>
    <definedName name="________________________pes4" localSheetId="6">[1]DATOS!$L:$L</definedName>
    <definedName name="________________________pes4">[1]DATOS!$L$1:$L$65536</definedName>
    <definedName name="________________________pes5" localSheetId="1">[2]DATOS!$O$1:$O$65536</definedName>
    <definedName name="________________________pes5" localSheetId="9">[1]DATOS!$O:$O</definedName>
    <definedName name="________________________pes5" localSheetId="10">[1]DATOS!$O:$O</definedName>
    <definedName name="________________________pes5" localSheetId="8">[1]DATOS!$O:$O</definedName>
    <definedName name="________________________pes5" localSheetId="4">[1]DATOS!$O:$O</definedName>
    <definedName name="________________________pes5" localSheetId="5">[1]DATOS!$O:$O</definedName>
    <definedName name="________________________pes5" localSheetId="6">[1]DATOS!$O:$O</definedName>
    <definedName name="________________________pes5">[1]DATOS!$O$1:$O$65536</definedName>
    <definedName name="________________________pes6" localSheetId="1">[2]DATOS!$P$1:$P$65536</definedName>
    <definedName name="________________________pes6" localSheetId="9">[1]DATOS!$P:$P</definedName>
    <definedName name="________________________pes6" localSheetId="10">[1]DATOS!$P:$P</definedName>
    <definedName name="________________________pes6" localSheetId="8">[1]DATOS!$P:$P</definedName>
    <definedName name="________________________pes6" localSheetId="4">[1]DATOS!$P:$P</definedName>
    <definedName name="________________________pes6" localSheetId="5">[1]DATOS!$P:$P</definedName>
    <definedName name="________________________pes6" localSheetId="6">[1]DATOS!$P:$P</definedName>
    <definedName name="________________________pes6">[1]DATOS!$P$1:$P$65536</definedName>
    <definedName name="________________________pes7" localSheetId="1">[2]DATOS!$R$1:$R$65536</definedName>
    <definedName name="________________________pes7" localSheetId="9">[1]DATOS!$R:$R</definedName>
    <definedName name="________________________pes7" localSheetId="10">[1]DATOS!$R:$R</definedName>
    <definedName name="________________________pes7" localSheetId="8">[1]DATOS!$R:$R</definedName>
    <definedName name="________________________pes7" localSheetId="4">[1]DATOS!$R:$R</definedName>
    <definedName name="________________________pes7" localSheetId="5">[1]DATOS!$R:$R</definedName>
    <definedName name="________________________pes7" localSheetId="6">[1]DATOS!$R:$R</definedName>
    <definedName name="________________________pes7">[1]DATOS!$R$1:$R$65536</definedName>
    <definedName name="________________________pes8" localSheetId="1">[2]DATOS!$S$1:$S$65536</definedName>
    <definedName name="________________________pes8" localSheetId="9">[1]DATOS!$S:$S</definedName>
    <definedName name="________________________pes8" localSheetId="10">[1]DATOS!$S:$S</definedName>
    <definedName name="________________________pes8" localSheetId="8">[1]DATOS!$S:$S</definedName>
    <definedName name="________________________pes8" localSheetId="4">[1]DATOS!$S:$S</definedName>
    <definedName name="________________________pes8" localSheetId="5">[1]DATOS!$S:$S</definedName>
    <definedName name="________________________pes8" localSheetId="6">[1]DATOS!$S:$S</definedName>
    <definedName name="________________________pes8">[1]DATOS!$S$1:$S$65536</definedName>
    <definedName name="________________________pes9" localSheetId="1">[2]DATOS!$U$1:$U$65536</definedName>
    <definedName name="________________________pes9" localSheetId="9">[1]DATOS!$U:$U</definedName>
    <definedName name="________________________pes9" localSheetId="10">[1]DATOS!$U:$U</definedName>
    <definedName name="________________________pes9" localSheetId="8">[1]DATOS!$U:$U</definedName>
    <definedName name="________________________pes9" localSheetId="4">[1]DATOS!$U:$U</definedName>
    <definedName name="________________________pes9" localSheetId="5">[1]DATOS!$U:$U</definedName>
    <definedName name="________________________pes9" localSheetId="6">[1]DATOS!$U:$U</definedName>
    <definedName name="________________________pes9">[1]DATOS!$U$1:$U$65536</definedName>
    <definedName name="_______________________gol2" localSheetId="1">[2]DATOS!$I$1:$I$65536</definedName>
    <definedName name="_______________________gol2" localSheetId="9">[1]DATOS!$I:$I</definedName>
    <definedName name="_______________________gol2" localSheetId="10">[1]DATOS!$I:$I</definedName>
    <definedName name="_______________________gol2" localSheetId="8">[1]DATOS!$I:$I</definedName>
    <definedName name="_______________________gol2" localSheetId="4">[1]DATOS!$I:$I</definedName>
    <definedName name="_______________________gol2" localSheetId="5">[1]DATOS!$I:$I</definedName>
    <definedName name="_______________________gol2" localSheetId="6">[1]DATOS!$I:$I</definedName>
    <definedName name="_______________________gol2">[1]DATOS!$I$1:$I$65536</definedName>
    <definedName name="_______________________gol3" localSheetId="1">[2]DATOS!$M$1:$M$65536</definedName>
    <definedName name="_______________________gol3" localSheetId="9">[1]DATOS!$M:$M</definedName>
    <definedName name="_______________________gol3" localSheetId="10">[1]DATOS!$M:$M</definedName>
    <definedName name="_______________________gol3" localSheetId="8">[1]DATOS!$M:$M</definedName>
    <definedName name="_______________________gol3" localSheetId="4">[1]DATOS!$M:$M</definedName>
    <definedName name="_______________________gol3" localSheetId="5">[1]DATOS!$M:$M</definedName>
    <definedName name="_______________________gol3" localSheetId="6">[1]DATOS!$M:$M</definedName>
    <definedName name="_______________________gol3">[1]DATOS!$M$1:$M$65536</definedName>
    <definedName name="_______________________pes1" localSheetId="1">[2]DATOS!$G$1:$G$65536</definedName>
    <definedName name="_______________________pes1" localSheetId="9">[1]DATOS!$G:$G</definedName>
    <definedName name="_______________________pes1" localSheetId="10">[1]DATOS!$G:$G</definedName>
    <definedName name="_______________________pes1" localSheetId="8">[1]DATOS!$G:$G</definedName>
    <definedName name="_______________________pes1" localSheetId="4">[1]DATOS!$G:$G</definedName>
    <definedName name="_______________________pes1" localSheetId="5">[1]DATOS!$G:$G</definedName>
    <definedName name="_______________________pes1" localSheetId="6">[1]DATOS!$G:$G</definedName>
    <definedName name="_______________________pes1">[1]DATOS!$G$1:$G$65536</definedName>
    <definedName name="_______________________pes10" localSheetId="1">[2]DATOS!$V$1:$V$65536</definedName>
    <definedName name="_______________________pes10" localSheetId="9">[1]DATOS!$V:$V</definedName>
    <definedName name="_______________________pes10" localSheetId="10">[1]DATOS!$V:$V</definedName>
    <definedName name="_______________________pes10" localSheetId="8">[1]DATOS!$V:$V</definedName>
    <definedName name="_______________________pes10" localSheetId="4">[1]DATOS!$V:$V</definedName>
    <definedName name="_______________________pes10" localSheetId="5">[1]DATOS!$V:$V</definedName>
    <definedName name="_______________________pes10" localSheetId="6">[1]DATOS!$V:$V</definedName>
    <definedName name="_______________________pes10">[1]DATOS!$V$1:$V$65536</definedName>
    <definedName name="_______________________pes2" localSheetId="1">[2]DATOS!$H$1:$H$65536</definedName>
    <definedName name="_______________________pes2" localSheetId="9">[1]DATOS!$H:$H</definedName>
    <definedName name="_______________________pes2" localSheetId="10">[1]DATOS!$H:$H</definedName>
    <definedName name="_______________________pes2" localSheetId="8">[1]DATOS!$H:$H</definedName>
    <definedName name="_______________________pes2" localSheetId="4">[1]DATOS!$H:$H</definedName>
    <definedName name="_______________________pes2" localSheetId="5">[1]DATOS!$H:$H</definedName>
    <definedName name="_______________________pes2" localSheetId="6">[1]DATOS!$H:$H</definedName>
    <definedName name="_______________________pes2">[1]DATOS!$H$1:$H$65536</definedName>
    <definedName name="_______________________pes3" localSheetId="1">[2]DATOS!$K$1:$K$65536</definedName>
    <definedName name="_______________________pes3" localSheetId="9">[1]DATOS!$K:$K</definedName>
    <definedName name="_______________________pes3" localSheetId="10">[1]DATOS!$K:$K</definedName>
    <definedName name="_______________________pes3" localSheetId="8">[1]DATOS!$K:$K</definedName>
    <definedName name="_______________________pes3" localSheetId="4">[1]DATOS!$K:$K</definedName>
    <definedName name="_______________________pes3" localSheetId="5">[1]DATOS!$K:$K</definedName>
    <definedName name="_______________________pes3" localSheetId="6">[1]DATOS!$K:$K</definedName>
    <definedName name="_______________________pes3">[1]DATOS!$K$1:$K$65536</definedName>
    <definedName name="_______________________pes4" localSheetId="1">[2]DATOS!$L$1:$L$65536</definedName>
    <definedName name="_______________________pes4" localSheetId="9">[1]DATOS!$L:$L</definedName>
    <definedName name="_______________________pes4" localSheetId="10">[1]DATOS!$L:$L</definedName>
    <definedName name="_______________________pes4" localSheetId="8">[1]DATOS!$L:$L</definedName>
    <definedName name="_______________________pes4" localSheetId="4">[1]DATOS!$L:$L</definedName>
    <definedName name="_______________________pes4" localSheetId="5">[1]DATOS!$L:$L</definedName>
    <definedName name="_______________________pes4" localSheetId="6">[1]DATOS!$L:$L</definedName>
    <definedName name="_______________________pes4">[1]DATOS!$L$1:$L$65536</definedName>
    <definedName name="_______________________pes5" localSheetId="1">[2]DATOS!$O$1:$O$65536</definedName>
    <definedName name="_______________________pes5" localSheetId="9">[1]DATOS!$O:$O</definedName>
    <definedName name="_______________________pes5" localSheetId="10">[1]DATOS!$O:$O</definedName>
    <definedName name="_______________________pes5" localSheetId="8">[1]DATOS!$O:$O</definedName>
    <definedName name="_______________________pes5" localSheetId="4">[1]DATOS!$O:$O</definedName>
    <definedName name="_______________________pes5" localSheetId="5">[1]DATOS!$O:$O</definedName>
    <definedName name="_______________________pes5" localSheetId="6">[1]DATOS!$O:$O</definedName>
    <definedName name="_______________________pes5">[1]DATOS!$O$1:$O$65536</definedName>
    <definedName name="_______________________pes6" localSheetId="1">[2]DATOS!$P$1:$P$65536</definedName>
    <definedName name="_______________________pes6" localSheetId="9">[1]DATOS!$P:$P</definedName>
    <definedName name="_______________________pes6" localSheetId="10">[1]DATOS!$P:$P</definedName>
    <definedName name="_______________________pes6" localSheetId="8">[1]DATOS!$P:$P</definedName>
    <definedName name="_______________________pes6" localSheetId="4">[1]DATOS!$P:$P</definedName>
    <definedName name="_______________________pes6" localSheetId="5">[1]DATOS!$P:$P</definedName>
    <definedName name="_______________________pes6" localSheetId="6">[1]DATOS!$P:$P</definedName>
    <definedName name="_______________________pes6">[1]DATOS!$P$1:$P$65536</definedName>
    <definedName name="_______________________pes7" localSheetId="1">[2]DATOS!$R$1:$R$65536</definedName>
    <definedName name="_______________________pes7" localSheetId="9">[1]DATOS!$R:$R</definedName>
    <definedName name="_______________________pes7" localSheetId="10">[1]DATOS!$R:$R</definedName>
    <definedName name="_______________________pes7" localSheetId="8">[1]DATOS!$R:$R</definedName>
    <definedName name="_______________________pes7" localSheetId="4">[1]DATOS!$R:$R</definedName>
    <definedName name="_______________________pes7" localSheetId="5">[1]DATOS!$R:$R</definedName>
    <definedName name="_______________________pes7" localSheetId="6">[1]DATOS!$R:$R</definedName>
    <definedName name="_______________________pes7">[1]DATOS!$R$1:$R$65536</definedName>
    <definedName name="_______________________pes8" localSheetId="1">[2]DATOS!$S$1:$S$65536</definedName>
    <definedName name="_______________________pes8" localSheetId="9">[1]DATOS!$S:$S</definedName>
    <definedName name="_______________________pes8" localSheetId="10">[1]DATOS!$S:$S</definedName>
    <definedName name="_______________________pes8" localSheetId="8">[1]DATOS!$S:$S</definedName>
    <definedName name="_______________________pes8" localSheetId="4">[1]DATOS!$S:$S</definedName>
    <definedName name="_______________________pes8" localSheetId="5">[1]DATOS!$S:$S</definedName>
    <definedName name="_______________________pes8" localSheetId="6">[1]DATOS!$S:$S</definedName>
    <definedName name="_______________________pes8">[1]DATOS!$S$1:$S$65536</definedName>
    <definedName name="_______________________pes9" localSheetId="1">[2]DATOS!$U$1:$U$65536</definedName>
    <definedName name="_______________________pes9" localSheetId="9">[1]DATOS!$U:$U</definedName>
    <definedName name="_______________________pes9" localSheetId="10">[1]DATOS!$U:$U</definedName>
    <definedName name="_______________________pes9" localSheetId="8">[1]DATOS!$U:$U</definedName>
    <definedName name="_______________________pes9" localSheetId="4">[1]DATOS!$U:$U</definedName>
    <definedName name="_______________________pes9" localSheetId="5">[1]DATOS!$U:$U</definedName>
    <definedName name="_______________________pes9" localSheetId="6">[1]DATOS!$U:$U</definedName>
    <definedName name="_______________________pes9">[1]DATOS!$U$1:$U$65536</definedName>
    <definedName name="______________________gol2" localSheetId="1">[2]DATOS!$I$1:$I$65536</definedName>
    <definedName name="______________________gol2" localSheetId="9">[1]DATOS!$I:$I</definedName>
    <definedName name="______________________gol2" localSheetId="10">[1]DATOS!$I:$I</definedName>
    <definedName name="______________________gol2" localSheetId="8">[1]DATOS!$I:$I</definedName>
    <definedName name="______________________gol2" localSheetId="4">[1]DATOS!$I:$I</definedName>
    <definedName name="______________________gol2" localSheetId="5">[1]DATOS!$I:$I</definedName>
    <definedName name="______________________gol2" localSheetId="6">[1]DATOS!$I:$I</definedName>
    <definedName name="______________________gol2">[1]DATOS!$I$1:$I$65536</definedName>
    <definedName name="______________________gol3" localSheetId="1">[2]DATOS!$M$1:$M$65536</definedName>
    <definedName name="______________________gol3" localSheetId="9">[1]DATOS!$M:$M</definedName>
    <definedName name="______________________gol3" localSheetId="10">[1]DATOS!$M:$M</definedName>
    <definedName name="______________________gol3" localSheetId="8">[1]DATOS!$M:$M</definedName>
    <definedName name="______________________gol3" localSheetId="4">[1]DATOS!$M:$M</definedName>
    <definedName name="______________________gol3" localSheetId="5">[1]DATOS!$M:$M</definedName>
    <definedName name="______________________gol3" localSheetId="6">[1]DATOS!$M:$M</definedName>
    <definedName name="______________________gol3">[1]DATOS!$M$1:$M$65536</definedName>
    <definedName name="______________________pes1" localSheetId="1">[2]DATOS!$G$1:$G$65536</definedName>
    <definedName name="______________________pes1" localSheetId="9">[1]DATOS!$G:$G</definedName>
    <definedName name="______________________pes1" localSheetId="10">[1]DATOS!$G:$G</definedName>
    <definedName name="______________________pes1" localSheetId="8">[1]DATOS!$G:$G</definedName>
    <definedName name="______________________pes1" localSheetId="4">[1]DATOS!$G:$G</definedName>
    <definedName name="______________________pes1" localSheetId="5">[1]DATOS!$G:$G</definedName>
    <definedName name="______________________pes1" localSheetId="6">[1]DATOS!$G:$G</definedName>
    <definedName name="______________________pes1">[1]DATOS!$G$1:$G$65536</definedName>
    <definedName name="______________________pes10" localSheetId="1">[2]DATOS!$V$1:$V$65536</definedName>
    <definedName name="______________________pes10" localSheetId="9">[1]DATOS!$V:$V</definedName>
    <definedName name="______________________pes10" localSheetId="10">[1]DATOS!$V:$V</definedName>
    <definedName name="______________________pes10" localSheetId="8">[1]DATOS!$V:$V</definedName>
    <definedName name="______________________pes10" localSheetId="4">[1]DATOS!$V:$V</definedName>
    <definedName name="______________________pes10" localSheetId="5">[1]DATOS!$V:$V</definedName>
    <definedName name="______________________pes10" localSheetId="6">[1]DATOS!$V:$V</definedName>
    <definedName name="______________________pes10">[1]DATOS!$V$1:$V$65536</definedName>
    <definedName name="______________________pes2" localSheetId="1">[2]DATOS!$H$1:$H$65536</definedName>
    <definedName name="______________________pes2" localSheetId="9">[1]DATOS!$H:$H</definedName>
    <definedName name="______________________pes2" localSheetId="10">[1]DATOS!$H:$H</definedName>
    <definedName name="______________________pes2" localSheetId="8">[1]DATOS!$H:$H</definedName>
    <definedName name="______________________pes2" localSheetId="4">[1]DATOS!$H:$H</definedName>
    <definedName name="______________________pes2" localSheetId="5">[1]DATOS!$H:$H</definedName>
    <definedName name="______________________pes2" localSheetId="6">[1]DATOS!$H:$H</definedName>
    <definedName name="______________________pes2">[1]DATOS!$H$1:$H$65536</definedName>
    <definedName name="______________________pes3" localSheetId="1">[2]DATOS!$K$1:$K$65536</definedName>
    <definedName name="______________________pes3" localSheetId="9">[1]DATOS!$K:$K</definedName>
    <definedName name="______________________pes3" localSheetId="10">[1]DATOS!$K:$K</definedName>
    <definedName name="______________________pes3" localSheetId="8">[1]DATOS!$K:$K</definedName>
    <definedName name="______________________pes3" localSheetId="4">[1]DATOS!$K:$K</definedName>
    <definedName name="______________________pes3" localSheetId="5">[1]DATOS!$K:$K</definedName>
    <definedName name="______________________pes3" localSheetId="6">[1]DATOS!$K:$K</definedName>
    <definedName name="______________________pes3">[1]DATOS!$K$1:$K$65536</definedName>
    <definedName name="______________________pes4" localSheetId="1">[2]DATOS!$L$1:$L$65536</definedName>
    <definedName name="______________________pes4" localSheetId="9">[1]DATOS!$L:$L</definedName>
    <definedName name="______________________pes4" localSheetId="10">[1]DATOS!$L:$L</definedName>
    <definedName name="______________________pes4" localSheetId="8">[1]DATOS!$L:$L</definedName>
    <definedName name="______________________pes4" localSheetId="4">[1]DATOS!$L:$L</definedName>
    <definedName name="______________________pes4" localSheetId="5">[1]DATOS!$L:$L</definedName>
    <definedName name="______________________pes4" localSheetId="6">[1]DATOS!$L:$L</definedName>
    <definedName name="______________________pes4">[1]DATOS!$L$1:$L$65536</definedName>
    <definedName name="______________________pes5" localSheetId="1">[2]DATOS!$O$1:$O$65536</definedName>
    <definedName name="______________________pes5" localSheetId="9">[1]DATOS!$O:$O</definedName>
    <definedName name="______________________pes5" localSheetId="10">[1]DATOS!$O:$O</definedName>
    <definedName name="______________________pes5" localSheetId="8">[1]DATOS!$O:$O</definedName>
    <definedName name="______________________pes5" localSheetId="4">[1]DATOS!$O:$O</definedName>
    <definedName name="______________________pes5" localSheetId="5">[1]DATOS!$O:$O</definedName>
    <definedName name="______________________pes5" localSheetId="6">[1]DATOS!$O:$O</definedName>
    <definedName name="______________________pes5">[1]DATOS!$O$1:$O$65536</definedName>
    <definedName name="______________________pes6" localSheetId="1">[2]DATOS!$P$1:$P$65536</definedName>
    <definedName name="______________________pes6" localSheetId="9">[1]DATOS!$P:$P</definedName>
    <definedName name="______________________pes6" localSheetId="10">[1]DATOS!$P:$P</definedName>
    <definedName name="______________________pes6" localSheetId="8">[1]DATOS!$P:$P</definedName>
    <definedName name="______________________pes6" localSheetId="4">[1]DATOS!$P:$P</definedName>
    <definedName name="______________________pes6" localSheetId="5">[1]DATOS!$P:$P</definedName>
    <definedName name="______________________pes6" localSheetId="6">[1]DATOS!$P:$P</definedName>
    <definedName name="______________________pes6">[1]DATOS!$P$1:$P$65536</definedName>
    <definedName name="______________________pes7" localSheetId="1">[2]DATOS!$R$1:$R$65536</definedName>
    <definedName name="______________________pes7" localSheetId="9">[1]DATOS!$R:$R</definedName>
    <definedName name="______________________pes7" localSheetId="10">[1]DATOS!$R:$R</definedName>
    <definedName name="______________________pes7" localSheetId="8">[1]DATOS!$R:$R</definedName>
    <definedName name="______________________pes7" localSheetId="4">[1]DATOS!$R:$R</definedName>
    <definedName name="______________________pes7" localSheetId="5">[1]DATOS!$R:$R</definedName>
    <definedName name="______________________pes7" localSheetId="6">[1]DATOS!$R:$R</definedName>
    <definedName name="______________________pes7">[1]DATOS!$R$1:$R$65536</definedName>
    <definedName name="______________________pes8" localSheetId="1">[2]DATOS!$S$1:$S$65536</definedName>
    <definedName name="______________________pes8" localSheetId="9">[1]DATOS!$S:$S</definedName>
    <definedName name="______________________pes8" localSheetId="10">[1]DATOS!$S:$S</definedName>
    <definedName name="______________________pes8" localSheetId="8">[1]DATOS!$S:$S</definedName>
    <definedName name="______________________pes8" localSheetId="4">[1]DATOS!$S:$S</definedName>
    <definedName name="______________________pes8" localSheetId="5">[1]DATOS!$S:$S</definedName>
    <definedName name="______________________pes8" localSheetId="6">[1]DATOS!$S:$S</definedName>
    <definedName name="______________________pes8">[1]DATOS!$S$1:$S$65536</definedName>
    <definedName name="______________________pes9" localSheetId="1">[2]DATOS!$U$1:$U$65536</definedName>
    <definedName name="______________________pes9" localSheetId="9">[1]DATOS!$U:$U</definedName>
    <definedName name="______________________pes9" localSheetId="10">[1]DATOS!$U:$U</definedName>
    <definedName name="______________________pes9" localSheetId="8">[1]DATOS!$U:$U</definedName>
    <definedName name="______________________pes9" localSheetId="4">[1]DATOS!$U:$U</definedName>
    <definedName name="______________________pes9" localSheetId="5">[1]DATOS!$U:$U</definedName>
    <definedName name="______________________pes9" localSheetId="6">[1]DATOS!$U:$U</definedName>
    <definedName name="______________________pes9">[1]DATOS!$U$1:$U$65536</definedName>
    <definedName name="_____________________gol2" localSheetId="1">[2]DATOS!$I$1:$I$65536</definedName>
    <definedName name="_____________________gol2" localSheetId="9">[1]DATOS!$I:$I</definedName>
    <definedName name="_____________________gol2" localSheetId="10">[1]DATOS!$I:$I</definedName>
    <definedName name="_____________________gol2" localSheetId="8">[1]DATOS!$I:$I</definedName>
    <definedName name="_____________________gol2" localSheetId="4">[1]DATOS!$I:$I</definedName>
    <definedName name="_____________________gol2" localSheetId="5">[1]DATOS!$I:$I</definedName>
    <definedName name="_____________________gol2" localSheetId="6">[1]DATOS!$I:$I</definedName>
    <definedName name="_____________________gol2">[1]DATOS!$I$1:$I$65536</definedName>
    <definedName name="_____________________gol3" localSheetId="1">[2]DATOS!$M$1:$M$65536</definedName>
    <definedName name="_____________________gol3" localSheetId="9">[1]DATOS!$M:$M</definedName>
    <definedName name="_____________________gol3" localSheetId="10">[1]DATOS!$M:$M</definedName>
    <definedName name="_____________________gol3" localSheetId="8">[1]DATOS!$M:$M</definedName>
    <definedName name="_____________________gol3" localSheetId="4">[1]DATOS!$M:$M</definedName>
    <definedName name="_____________________gol3" localSheetId="5">[1]DATOS!$M:$M</definedName>
    <definedName name="_____________________gol3" localSheetId="6">[1]DATOS!$M:$M</definedName>
    <definedName name="_____________________gol3">[1]DATOS!$M$1:$M$65536</definedName>
    <definedName name="_____________________pes1" localSheetId="1">[2]DATOS!$G$1:$G$65536</definedName>
    <definedName name="_____________________pes1" localSheetId="9">[1]DATOS!$G:$G</definedName>
    <definedName name="_____________________pes1" localSheetId="10">[1]DATOS!$G:$G</definedName>
    <definedName name="_____________________pes1" localSheetId="8">[1]DATOS!$G:$G</definedName>
    <definedName name="_____________________pes1" localSheetId="4">[1]DATOS!$G:$G</definedName>
    <definedName name="_____________________pes1" localSheetId="5">[1]DATOS!$G:$G</definedName>
    <definedName name="_____________________pes1" localSheetId="6">[1]DATOS!$G:$G</definedName>
    <definedName name="_____________________pes1">[1]DATOS!$G$1:$G$65536</definedName>
    <definedName name="_____________________pes10" localSheetId="1">[2]DATOS!$V$1:$V$65536</definedName>
    <definedName name="_____________________pes10" localSheetId="9">[1]DATOS!$V:$V</definedName>
    <definedName name="_____________________pes10" localSheetId="10">[1]DATOS!$V:$V</definedName>
    <definedName name="_____________________pes10" localSheetId="8">[1]DATOS!$V:$V</definedName>
    <definedName name="_____________________pes10" localSheetId="4">[1]DATOS!$V:$V</definedName>
    <definedName name="_____________________pes10" localSheetId="5">[1]DATOS!$V:$V</definedName>
    <definedName name="_____________________pes10" localSheetId="6">[1]DATOS!$V:$V</definedName>
    <definedName name="_____________________pes10">[1]DATOS!$V$1:$V$65536</definedName>
    <definedName name="_____________________pes2" localSheetId="1">[2]DATOS!$H$1:$H$65536</definedName>
    <definedName name="_____________________pes2" localSheetId="9">[1]DATOS!$H:$H</definedName>
    <definedName name="_____________________pes2" localSheetId="10">[1]DATOS!$H:$H</definedName>
    <definedName name="_____________________pes2" localSheetId="8">[1]DATOS!$H:$H</definedName>
    <definedName name="_____________________pes2" localSheetId="4">[1]DATOS!$H:$H</definedName>
    <definedName name="_____________________pes2" localSheetId="5">[1]DATOS!$H:$H</definedName>
    <definedName name="_____________________pes2" localSheetId="6">[1]DATOS!$H:$H</definedName>
    <definedName name="_____________________pes2">[1]DATOS!$H$1:$H$65536</definedName>
    <definedName name="_____________________pes3" localSheetId="1">[2]DATOS!$K$1:$K$65536</definedName>
    <definedName name="_____________________pes3" localSheetId="9">[1]DATOS!$K:$K</definedName>
    <definedName name="_____________________pes3" localSheetId="10">[1]DATOS!$K:$K</definedName>
    <definedName name="_____________________pes3" localSheetId="8">[1]DATOS!$K:$K</definedName>
    <definedName name="_____________________pes3" localSheetId="4">[1]DATOS!$K:$K</definedName>
    <definedName name="_____________________pes3" localSheetId="5">[1]DATOS!$K:$K</definedName>
    <definedName name="_____________________pes3" localSheetId="6">[1]DATOS!$K:$K</definedName>
    <definedName name="_____________________pes3">[1]DATOS!$K$1:$K$65536</definedName>
    <definedName name="_____________________pes4" localSheetId="1">[2]DATOS!$L$1:$L$65536</definedName>
    <definedName name="_____________________pes4" localSheetId="9">[1]DATOS!$L:$L</definedName>
    <definedName name="_____________________pes4" localSheetId="10">[1]DATOS!$L:$L</definedName>
    <definedName name="_____________________pes4" localSheetId="8">[1]DATOS!$L:$L</definedName>
    <definedName name="_____________________pes4" localSheetId="4">[1]DATOS!$L:$L</definedName>
    <definedName name="_____________________pes4" localSheetId="5">[1]DATOS!$L:$L</definedName>
    <definedName name="_____________________pes4" localSheetId="6">[1]DATOS!$L:$L</definedName>
    <definedName name="_____________________pes4">[1]DATOS!$L$1:$L$65536</definedName>
    <definedName name="_____________________pes5" localSheetId="1">[2]DATOS!$O$1:$O$65536</definedName>
    <definedName name="_____________________pes5" localSheetId="9">[1]DATOS!$O:$O</definedName>
    <definedName name="_____________________pes5" localSheetId="10">[1]DATOS!$O:$O</definedName>
    <definedName name="_____________________pes5" localSheetId="8">[1]DATOS!$O:$O</definedName>
    <definedName name="_____________________pes5" localSheetId="4">[1]DATOS!$O:$O</definedName>
    <definedName name="_____________________pes5" localSheetId="5">[1]DATOS!$O:$O</definedName>
    <definedName name="_____________________pes5" localSheetId="6">[1]DATOS!$O:$O</definedName>
    <definedName name="_____________________pes5">[1]DATOS!$O$1:$O$65536</definedName>
    <definedName name="_____________________pes6" localSheetId="1">[2]DATOS!$P$1:$P$65536</definedName>
    <definedName name="_____________________pes6" localSheetId="9">[1]DATOS!$P:$P</definedName>
    <definedName name="_____________________pes6" localSheetId="10">[1]DATOS!$P:$P</definedName>
    <definedName name="_____________________pes6" localSheetId="8">[1]DATOS!$P:$P</definedName>
    <definedName name="_____________________pes6" localSheetId="4">[1]DATOS!$P:$P</definedName>
    <definedName name="_____________________pes6" localSheetId="5">[1]DATOS!$P:$P</definedName>
    <definedName name="_____________________pes6" localSheetId="6">[1]DATOS!$P:$P</definedName>
    <definedName name="_____________________pes6">[1]DATOS!$P$1:$P$65536</definedName>
    <definedName name="_____________________pes7" localSheetId="1">[2]DATOS!$R$1:$R$65536</definedName>
    <definedName name="_____________________pes7" localSheetId="9">[1]DATOS!$R:$R</definedName>
    <definedName name="_____________________pes7" localSheetId="10">[1]DATOS!$R:$R</definedName>
    <definedName name="_____________________pes7" localSheetId="8">[1]DATOS!$R:$R</definedName>
    <definedName name="_____________________pes7" localSheetId="4">[1]DATOS!$R:$R</definedName>
    <definedName name="_____________________pes7" localSheetId="5">[1]DATOS!$R:$R</definedName>
    <definedName name="_____________________pes7" localSheetId="6">[1]DATOS!$R:$R</definedName>
    <definedName name="_____________________pes7">[1]DATOS!$R$1:$R$65536</definedName>
    <definedName name="_____________________pes8" localSheetId="1">[2]DATOS!$S$1:$S$65536</definedName>
    <definedName name="_____________________pes8" localSheetId="9">[1]DATOS!$S:$S</definedName>
    <definedName name="_____________________pes8" localSheetId="10">[1]DATOS!$S:$S</definedName>
    <definedName name="_____________________pes8" localSheetId="8">[1]DATOS!$S:$S</definedName>
    <definedName name="_____________________pes8" localSheetId="4">[1]DATOS!$S:$S</definedName>
    <definedName name="_____________________pes8" localSheetId="5">[1]DATOS!$S:$S</definedName>
    <definedName name="_____________________pes8" localSheetId="6">[1]DATOS!$S:$S</definedName>
    <definedName name="_____________________pes8">[1]DATOS!$S$1:$S$65536</definedName>
    <definedName name="_____________________pes9" localSheetId="1">[2]DATOS!$U$1:$U$65536</definedName>
    <definedName name="_____________________pes9" localSheetId="9">[1]DATOS!$U:$U</definedName>
    <definedName name="_____________________pes9" localSheetId="10">[1]DATOS!$U:$U</definedName>
    <definedName name="_____________________pes9" localSheetId="8">[1]DATOS!$U:$U</definedName>
    <definedName name="_____________________pes9" localSheetId="4">[1]DATOS!$U:$U</definedName>
    <definedName name="_____________________pes9" localSheetId="5">[1]DATOS!$U:$U</definedName>
    <definedName name="_____________________pes9" localSheetId="6">[1]DATOS!$U:$U</definedName>
    <definedName name="_____________________pes9">[1]DATOS!$U$1:$U$65536</definedName>
    <definedName name="____________________gol2" localSheetId="1">[2]DATOS!$I$1:$I$65536</definedName>
    <definedName name="____________________gol2" localSheetId="9">[1]DATOS!$I:$I</definedName>
    <definedName name="____________________gol2" localSheetId="10">[1]DATOS!$I:$I</definedName>
    <definedName name="____________________gol2" localSheetId="8">[1]DATOS!$I:$I</definedName>
    <definedName name="____________________gol2" localSheetId="4">[1]DATOS!$I:$I</definedName>
    <definedName name="____________________gol2" localSheetId="5">[1]DATOS!$I:$I</definedName>
    <definedName name="____________________gol2" localSheetId="6">[1]DATOS!$I:$I</definedName>
    <definedName name="____________________gol2">[1]DATOS!$I$1:$I$65536</definedName>
    <definedName name="____________________gol3" localSheetId="1">[2]DATOS!$M$1:$M$65536</definedName>
    <definedName name="____________________gol3" localSheetId="9">[1]DATOS!$M:$M</definedName>
    <definedName name="____________________gol3" localSheetId="10">[1]DATOS!$M:$M</definedName>
    <definedName name="____________________gol3" localSheetId="8">[1]DATOS!$M:$M</definedName>
    <definedName name="____________________gol3" localSheetId="4">[1]DATOS!$M:$M</definedName>
    <definedName name="____________________gol3" localSheetId="5">[1]DATOS!$M:$M</definedName>
    <definedName name="____________________gol3" localSheetId="6">[1]DATOS!$M:$M</definedName>
    <definedName name="____________________gol3">[1]DATOS!$M$1:$M$65536</definedName>
    <definedName name="____________________pes1" localSheetId="1">[2]DATOS!$G$1:$G$65536</definedName>
    <definedName name="____________________pes1" localSheetId="9">[1]DATOS!$G:$G</definedName>
    <definedName name="____________________pes1" localSheetId="10">[1]DATOS!$G:$G</definedName>
    <definedName name="____________________pes1" localSheetId="8">[1]DATOS!$G:$G</definedName>
    <definedName name="____________________pes1" localSheetId="4">[1]DATOS!$G:$G</definedName>
    <definedName name="____________________pes1" localSheetId="5">[1]DATOS!$G:$G</definedName>
    <definedName name="____________________pes1" localSheetId="6">[1]DATOS!$G:$G</definedName>
    <definedName name="____________________pes1">[1]DATOS!$G$1:$G$65536</definedName>
    <definedName name="____________________pes10" localSheetId="1">[2]DATOS!$V$1:$V$65536</definedName>
    <definedName name="____________________pes10" localSheetId="9">[1]DATOS!$V:$V</definedName>
    <definedName name="____________________pes10" localSheetId="10">[1]DATOS!$V:$V</definedName>
    <definedName name="____________________pes10" localSheetId="8">[1]DATOS!$V:$V</definedName>
    <definedName name="____________________pes10" localSheetId="4">[1]DATOS!$V:$V</definedName>
    <definedName name="____________________pes10" localSheetId="5">[1]DATOS!$V:$V</definedName>
    <definedName name="____________________pes10" localSheetId="6">[1]DATOS!$V:$V</definedName>
    <definedName name="____________________pes10">[1]DATOS!$V$1:$V$65536</definedName>
    <definedName name="____________________pes2" localSheetId="1">[2]DATOS!$H$1:$H$65536</definedName>
    <definedName name="____________________pes2" localSheetId="9">[1]DATOS!$H:$H</definedName>
    <definedName name="____________________pes2" localSheetId="10">[1]DATOS!$H:$H</definedName>
    <definedName name="____________________pes2" localSheetId="8">[1]DATOS!$H:$H</definedName>
    <definedName name="____________________pes2" localSheetId="4">[1]DATOS!$H:$H</definedName>
    <definedName name="____________________pes2" localSheetId="5">[1]DATOS!$H:$H</definedName>
    <definedName name="____________________pes2" localSheetId="6">[1]DATOS!$H:$H</definedName>
    <definedName name="____________________pes2">[1]DATOS!$H$1:$H$65536</definedName>
    <definedName name="____________________pes3" localSheetId="1">[2]DATOS!$K$1:$K$65536</definedName>
    <definedName name="____________________pes3" localSheetId="9">[1]DATOS!$K:$K</definedName>
    <definedName name="____________________pes3" localSheetId="10">[1]DATOS!$K:$K</definedName>
    <definedName name="____________________pes3" localSheetId="8">[1]DATOS!$K:$K</definedName>
    <definedName name="____________________pes3" localSheetId="4">[1]DATOS!$K:$K</definedName>
    <definedName name="____________________pes3" localSheetId="5">[1]DATOS!$K:$K</definedName>
    <definedName name="____________________pes3" localSheetId="6">[1]DATOS!$K:$K</definedName>
    <definedName name="____________________pes3">[1]DATOS!$K$1:$K$65536</definedName>
    <definedName name="____________________pes4" localSheetId="1">[2]DATOS!$L$1:$L$65536</definedName>
    <definedName name="____________________pes4" localSheetId="9">[1]DATOS!$L:$L</definedName>
    <definedName name="____________________pes4" localSheetId="10">[1]DATOS!$L:$L</definedName>
    <definedName name="____________________pes4" localSheetId="8">[1]DATOS!$L:$L</definedName>
    <definedName name="____________________pes4" localSheetId="4">[1]DATOS!$L:$L</definedName>
    <definedName name="____________________pes4" localSheetId="5">[1]DATOS!$L:$L</definedName>
    <definedName name="____________________pes4" localSheetId="6">[1]DATOS!$L:$L</definedName>
    <definedName name="____________________pes4">[1]DATOS!$L$1:$L$65536</definedName>
    <definedName name="____________________pes5" localSheetId="1">[2]DATOS!$O$1:$O$65536</definedName>
    <definedName name="____________________pes5" localSheetId="9">[1]DATOS!$O:$O</definedName>
    <definedName name="____________________pes5" localSheetId="10">[1]DATOS!$O:$O</definedName>
    <definedName name="____________________pes5" localSheetId="8">[1]DATOS!$O:$O</definedName>
    <definedName name="____________________pes5" localSheetId="4">[1]DATOS!$O:$O</definedName>
    <definedName name="____________________pes5" localSheetId="5">[1]DATOS!$O:$O</definedName>
    <definedName name="____________________pes5" localSheetId="6">[1]DATOS!$O:$O</definedName>
    <definedName name="____________________pes5">[1]DATOS!$O$1:$O$65536</definedName>
    <definedName name="____________________pes6" localSheetId="1">[2]DATOS!$P$1:$P$65536</definedName>
    <definedName name="____________________pes6" localSheetId="9">[1]DATOS!$P:$P</definedName>
    <definedName name="____________________pes6" localSheetId="10">[1]DATOS!$P:$P</definedName>
    <definedName name="____________________pes6" localSheetId="8">[1]DATOS!$P:$P</definedName>
    <definedName name="____________________pes6" localSheetId="4">[1]DATOS!$P:$P</definedName>
    <definedName name="____________________pes6" localSheetId="5">[1]DATOS!$P:$P</definedName>
    <definedName name="____________________pes6" localSheetId="6">[1]DATOS!$P:$P</definedName>
    <definedName name="____________________pes6">[1]DATOS!$P$1:$P$65536</definedName>
    <definedName name="____________________pes7" localSheetId="1">[2]DATOS!$R$1:$R$65536</definedName>
    <definedName name="____________________pes7" localSheetId="9">[1]DATOS!$R:$R</definedName>
    <definedName name="____________________pes7" localSheetId="10">[1]DATOS!$R:$R</definedName>
    <definedName name="____________________pes7" localSheetId="8">[1]DATOS!$R:$R</definedName>
    <definedName name="____________________pes7" localSheetId="4">[1]DATOS!$R:$R</definedName>
    <definedName name="____________________pes7" localSheetId="5">[1]DATOS!$R:$R</definedName>
    <definedName name="____________________pes7" localSheetId="6">[1]DATOS!$R:$R</definedName>
    <definedName name="____________________pes7">[1]DATOS!$R$1:$R$65536</definedName>
    <definedName name="____________________pes8" localSheetId="1">[2]DATOS!$S$1:$S$65536</definedName>
    <definedName name="____________________pes8" localSheetId="9">[1]DATOS!$S:$S</definedName>
    <definedName name="____________________pes8" localSheetId="10">[1]DATOS!$S:$S</definedName>
    <definedName name="____________________pes8" localSheetId="8">[1]DATOS!$S:$S</definedName>
    <definedName name="____________________pes8" localSheetId="4">[1]DATOS!$S:$S</definedName>
    <definedName name="____________________pes8" localSheetId="5">[1]DATOS!$S:$S</definedName>
    <definedName name="____________________pes8" localSheetId="6">[1]DATOS!$S:$S</definedName>
    <definedName name="____________________pes8">[1]DATOS!$S$1:$S$65536</definedName>
    <definedName name="____________________pes9" localSheetId="1">[2]DATOS!$U$1:$U$65536</definedName>
    <definedName name="____________________pes9" localSheetId="9">[1]DATOS!$U:$U</definedName>
    <definedName name="____________________pes9" localSheetId="10">[1]DATOS!$U:$U</definedName>
    <definedName name="____________________pes9" localSheetId="8">[1]DATOS!$U:$U</definedName>
    <definedName name="____________________pes9" localSheetId="4">[1]DATOS!$U:$U</definedName>
    <definedName name="____________________pes9" localSheetId="5">[1]DATOS!$U:$U</definedName>
    <definedName name="____________________pes9" localSheetId="6">[1]DATOS!$U:$U</definedName>
    <definedName name="____________________pes9">[1]DATOS!$U$1:$U$65536</definedName>
    <definedName name="___________________gol2" localSheetId="1">[2]DATOS!$I$1:$I$65536</definedName>
    <definedName name="___________________gol2" localSheetId="9">[1]DATOS!$I:$I</definedName>
    <definedName name="___________________gol2" localSheetId="10">[1]DATOS!$I:$I</definedName>
    <definedName name="___________________gol2" localSheetId="8">[1]DATOS!$I:$I</definedName>
    <definedName name="___________________gol2" localSheetId="4">[1]DATOS!$I:$I</definedName>
    <definedName name="___________________gol2" localSheetId="5">[1]DATOS!$I:$I</definedName>
    <definedName name="___________________gol2" localSheetId="6">[1]DATOS!$I:$I</definedName>
    <definedName name="___________________gol2">[1]DATOS!$I$1:$I$65536</definedName>
    <definedName name="___________________gol3" localSheetId="1">[2]DATOS!$M$1:$M$65536</definedName>
    <definedName name="___________________gol3" localSheetId="9">[1]DATOS!$M:$M</definedName>
    <definedName name="___________________gol3" localSheetId="10">[1]DATOS!$M:$M</definedName>
    <definedName name="___________________gol3" localSheetId="8">[1]DATOS!$M:$M</definedName>
    <definedName name="___________________gol3" localSheetId="4">[1]DATOS!$M:$M</definedName>
    <definedName name="___________________gol3" localSheetId="5">[1]DATOS!$M:$M</definedName>
    <definedName name="___________________gol3" localSheetId="6">[1]DATOS!$M:$M</definedName>
    <definedName name="___________________gol3">[1]DATOS!$M$1:$M$65536</definedName>
    <definedName name="___________________pes1" localSheetId="1">[2]DATOS!$G$1:$G$65536</definedName>
    <definedName name="___________________pes1" localSheetId="9">[1]DATOS!$G:$G</definedName>
    <definedName name="___________________pes1" localSheetId="10">[1]DATOS!$G:$G</definedName>
    <definedName name="___________________pes1" localSheetId="8">[1]DATOS!$G:$G</definedName>
    <definedName name="___________________pes1" localSheetId="4">[1]DATOS!$G:$G</definedName>
    <definedName name="___________________pes1" localSheetId="5">[1]DATOS!$G:$G</definedName>
    <definedName name="___________________pes1" localSheetId="6">[1]DATOS!$G:$G</definedName>
    <definedName name="___________________pes1">[1]DATOS!$G$1:$G$65536</definedName>
    <definedName name="___________________pes10" localSheetId="1">[2]DATOS!$V$1:$V$65536</definedName>
    <definedName name="___________________pes10" localSheetId="9">[1]DATOS!$V:$V</definedName>
    <definedName name="___________________pes10" localSheetId="10">[1]DATOS!$V:$V</definedName>
    <definedName name="___________________pes10" localSheetId="8">[1]DATOS!$V:$V</definedName>
    <definedName name="___________________pes10" localSheetId="4">[1]DATOS!$V:$V</definedName>
    <definedName name="___________________pes10" localSheetId="5">[1]DATOS!$V:$V</definedName>
    <definedName name="___________________pes10" localSheetId="6">[1]DATOS!$V:$V</definedName>
    <definedName name="___________________pes10">[1]DATOS!$V$1:$V$65536</definedName>
    <definedName name="___________________pes2" localSheetId="1">[2]DATOS!$H$1:$H$65536</definedName>
    <definedName name="___________________pes2" localSheetId="9">[1]DATOS!$H:$H</definedName>
    <definedName name="___________________pes2" localSheetId="10">[1]DATOS!$H:$H</definedName>
    <definedName name="___________________pes2" localSheetId="8">[1]DATOS!$H:$H</definedName>
    <definedName name="___________________pes2" localSheetId="4">[1]DATOS!$H:$H</definedName>
    <definedName name="___________________pes2" localSheetId="5">[1]DATOS!$H:$H</definedName>
    <definedName name="___________________pes2" localSheetId="6">[1]DATOS!$H:$H</definedName>
    <definedName name="___________________pes2">[1]DATOS!$H$1:$H$65536</definedName>
    <definedName name="___________________pes3" localSheetId="1">[2]DATOS!$K$1:$K$65536</definedName>
    <definedName name="___________________pes3" localSheetId="9">[1]DATOS!$K:$K</definedName>
    <definedName name="___________________pes3" localSheetId="10">[1]DATOS!$K:$K</definedName>
    <definedName name="___________________pes3" localSheetId="8">[1]DATOS!$K:$K</definedName>
    <definedName name="___________________pes3" localSheetId="4">[1]DATOS!$K:$K</definedName>
    <definedName name="___________________pes3" localSheetId="5">[1]DATOS!$K:$K</definedName>
    <definedName name="___________________pes3" localSheetId="6">[1]DATOS!$K:$K</definedName>
    <definedName name="___________________pes3">[1]DATOS!$K$1:$K$65536</definedName>
    <definedName name="___________________pes4" localSheetId="1">[2]DATOS!$L$1:$L$65536</definedName>
    <definedName name="___________________pes4" localSheetId="9">[1]DATOS!$L:$L</definedName>
    <definedName name="___________________pes4" localSheetId="10">[1]DATOS!$L:$L</definedName>
    <definedName name="___________________pes4" localSheetId="8">[1]DATOS!$L:$L</definedName>
    <definedName name="___________________pes4" localSheetId="4">[1]DATOS!$L:$L</definedName>
    <definedName name="___________________pes4" localSheetId="5">[1]DATOS!$L:$L</definedName>
    <definedName name="___________________pes4" localSheetId="6">[1]DATOS!$L:$L</definedName>
    <definedName name="___________________pes4">[1]DATOS!$L$1:$L$65536</definedName>
    <definedName name="___________________pes5" localSheetId="1">[2]DATOS!$O$1:$O$65536</definedName>
    <definedName name="___________________pes5" localSheetId="9">[1]DATOS!$O:$O</definedName>
    <definedName name="___________________pes5" localSheetId="10">[1]DATOS!$O:$O</definedName>
    <definedName name="___________________pes5" localSheetId="8">[1]DATOS!$O:$O</definedName>
    <definedName name="___________________pes5" localSheetId="4">[1]DATOS!$O:$O</definedName>
    <definedName name="___________________pes5" localSheetId="5">[1]DATOS!$O:$O</definedName>
    <definedName name="___________________pes5" localSheetId="6">[1]DATOS!$O:$O</definedName>
    <definedName name="___________________pes5">[1]DATOS!$O$1:$O$65536</definedName>
    <definedName name="___________________pes6" localSheetId="1">[2]DATOS!$P$1:$P$65536</definedName>
    <definedName name="___________________pes6" localSheetId="9">[1]DATOS!$P:$P</definedName>
    <definedName name="___________________pes6" localSheetId="10">[1]DATOS!$P:$P</definedName>
    <definedName name="___________________pes6" localSheetId="8">[1]DATOS!$P:$P</definedName>
    <definedName name="___________________pes6" localSheetId="4">[1]DATOS!$P:$P</definedName>
    <definedName name="___________________pes6" localSheetId="5">[1]DATOS!$P:$P</definedName>
    <definedName name="___________________pes6" localSheetId="6">[1]DATOS!$P:$P</definedName>
    <definedName name="___________________pes6">[1]DATOS!$P$1:$P$65536</definedName>
    <definedName name="___________________pes7" localSheetId="1">[2]DATOS!$R$1:$R$65536</definedName>
    <definedName name="___________________pes7" localSheetId="9">[1]DATOS!$R:$R</definedName>
    <definedName name="___________________pes7" localSheetId="10">[1]DATOS!$R:$R</definedName>
    <definedName name="___________________pes7" localSheetId="8">[1]DATOS!$R:$R</definedName>
    <definedName name="___________________pes7" localSheetId="4">[1]DATOS!$R:$R</definedName>
    <definedName name="___________________pes7" localSheetId="5">[1]DATOS!$R:$R</definedName>
    <definedName name="___________________pes7" localSheetId="6">[1]DATOS!$R:$R</definedName>
    <definedName name="___________________pes7">[1]DATOS!$R$1:$R$65536</definedName>
    <definedName name="___________________pes8" localSheetId="1">[2]DATOS!$S$1:$S$65536</definedName>
    <definedName name="___________________pes8" localSheetId="9">[1]DATOS!$S:$S</definedName>
    <definedName name="___________________pes8" localSheetId="10">[1]DATOS!$S:$S</definedName>
    <definedName name="___________________pes8" localSheetId="8">[1]DATOS!$S:$S</definedName>
    <definedName name="___________________pes8" localSheetId="4">[1]DATOS!$S:$S</definedName>
    <definedName name="___________________pes8" localSheetId="5">[1]DATOS!$S:$S</definedName>
    <definedName name="___________________pes8" localSheetId="6">[1]DATOS!$S:$S</definedName>
    <definedName name="___________________pes8">[1]DATOS!$S$1:$S$65536</definedName>
    <definedName name="___________________pes9" localSheetId="1">[2]DATOS!$U$1:$U$65536</definedName>
    <definedName name="___________________pes9" localSheetId="9">[1]DATOS!$U:$U</definedName>
    <definedName name="___________________pes9" localSheetId="10">[1]DATOS!$U:$U</definedName>
    <definedName name="___________________pes9" localSheetId="8">[1]DATOS!$U:$U</definedName>
    <definedName name="___________________pes9" localSheetId="4">[1]DATOS!$U:$U</definedName>
    <definedName name="___________________pes9" localSheetId="5">[1]DATOS!$U:$U</definedName>
    <definedName name="___________________pes9" localSheetId="6">[1]DATOS!$U:$U</definedName>
    <definedName name="___________________pes9">[1]DATOS!$U$1:$U$65536</definedName>
    <definedName name="__________________gol2" localSheetId="1">[2]DATOS!$I$1:$I$65536</definedName>
    <definedName name="__________________gol2">[1]DATOS!$I$1:$I$65536</definedName>
    <definedName name="__________________gol3" localSheetId="1">[2]DATOS!$M$1:$M$65536</definedName>
    <definedName name="__________________gol3">[1]DATOS!$M$1:$M$65536</definedName>
    <definedName name="__________________pes1" localSheetId="1">[2]DATOS!$G$1:$G$65536</definedName>
    <definedName name="__________________pes1">[1]DATOS!$G$1:$G$65536</definedName>
    <definedName name="__________________pes10" localSheetId="1">[2]DATOS!$V$1:$V$65536</definedName>
    <definedName name="__________________pes10">[1]DATOS!$V$1:$V$65536</definedName>
    <definedName name="__________________pes2" localSheetId="1">[2]DATOS!$H$1:$H$65536</definedName>
    <definedName name="__________________pes2">[1]DATOS!$H$1:$H$65536</definedName>
    <definedName name="__________________pes3" localSheetId="1">[2]DATOS!$K$1:$K$65536</definedName>
    <definedName name="__________________pes3">[1]DATOS!$K$1:$K$65536</definedName>
    <definedName name="__________________pes4" localSheetId="1">[2]DATOS!$L$1:$L$65536</definedName>
    <definedName name="__________________pes4">[1]DATOS!$L$1:$L$65536</definedName>
    <definedName name="__________________pes5" localSheetId="1">[2]DATOS!$O$1:$O$65536</definedName>
    <definedName name="__________________pes5">[1]DATOS!$O$1:$O$65536</definedName>
    <definedName name="__________________pes6" localSheetId="1">[2]DATOS!$P$1:$P$65536</definedName>
    <definedName name="__________________pes6">[1]DATOS!$P$1:$P$65536</definedName>
    <definedName name="__________________pes7" localSheetId="1">[2]DATOS!$R$1:$R$65536</definedName>
    <definedName name="__________________pes7">[1]DATOS!$R$1:$R$65536</definedName>
    <definedName name="__________________pes8" localSheetId="1">[2]DATOS!$S$1:$S$65536</definedName>
    <definedName name="__________________pes8">[1]DATOS!$S$1:$S$65536</definedName>
    <definedName name="__________________pes9" localSheetId="1">[2]DATOS!$U$1:$U$65536</definedName>
    <definedName name="__________________pes9">[1]DATOS!$U$1:$U$65536</definedName>
    <definedName name="_________________gol2" localSheetId="1">[2]DATOS!$I$1:$I$65536</definedName>
    <definedName name="_________________gol2">[1]DATOS!$I$1:$I$65536</definedName>
    <definedName name="_________________gol3" localSheetId="1">[2]DATOS!$M$1:$M$65536</definedName>
    <definedName name="_________________gol3">[1]DATOS!$M$1:$M$65536</definedName>
    <definedName name="_________________pes1" localSheetId="1">[2]DATOS!$G$1:$G$65536</definedName>
    <definedName name="_________________pes1">[1]DATOS!$G$1:$G$65536</definedName>
    <definedName name="_________________pes10" localSheetId="1">[2]DATOS!$V$1:$V$65536</definedName>
    <definedName name="_________________pes10">[1]DATOS!$V$1:$V$65536</definedName>
    <definedName name="_________________pes2" localSheetId="1">[2]DATOS!$H$1:$H$65536</definedName>
    <definedName name="_________________pes2">[1]DATOS!$H$1:$H$65536</definedName>
    <definedName name="_________________pes3" localSheetId="1">[2]DATOS!$K$1:$K$65536</definedName>
    <definedName name="_________________pes3">[1]DATOS!$K$1:$K$65536</definedName>
    <definedName name="_________________pes4" localSheetId="1">[2]DATOS!$L$1:$L$65536</definedName>
    <definedName name="_________________pes4">[1]DATOS!$L$1:$L$65536</definedName>
    <definedName name="_________________pes5" localSheetId="1">[2]DATOS!$O$1:$O$65536</definedName>
    <definedName name="_________________pes5">[1]DATOS!$O$1:$O$65536</definedName>
    <definedName name="_________________pes6" localSheetId="1">[2]DATOS!$P$1:$P$65536</definedName>
    <definedName name="_________________pes6">[1]DATOS!$P$1:$P$65536</definedName>
    <definedName name="_________________pes7" localSheetId="1">[2]DATOS!$R$1:$R$65536</definedName>
    <definedName name="_________________pes7">[1]DATOS!$R$1:$R$65536</definedName>
    <definedName name="_________________pes8" localSheetId="1">[2]DATOS!$S$1:$S$65536</definedName>
    <definedName name="_________________pes8">[1]DATOS!$S$1:$S$65536</definedName>
    <definedName name="_________________pes9" localSheetId="1">[2]DATOS!$U$1:$U$65536</definedName>
    <definedName name="_________________pes9">[1]DATOS!$U$1:$U$65536</definedName>
    <definedName name="________________gol2" localSheetId="1">[2]DATOS!$I$1:$I$65536</definedName>
    <definedName name="________________gol2">[1]DATOS!$I$1:$I$65536</definedName>
    <definedName name="________________gol3" localSheetId="1">[2]DATOS!$M$1:$M$65536</definedName>
    <definedName name="________________gol3">[1]DATOS!$M$1:$M$65536</definedName>
    <definedName name="________________pes1" localSheetId="1">[2]DATOS!$G$1:$G$65536</definedName>
    <definedName name="________________pes1">[1]DATOS!$G$1:$G$65536</definedName>
    <definedName name="________________pes10" localSheetId="1">[2]DATOS!$V$1:$V$65536</definedName>
    <definedName name="________________pes10">[1]DATOS!$V$1:$V$65536</definedName>
    <definedName name="________________pes2" localSheetId="1">[2]DATOS!$H$1:$H$65536</definedName>
    <definedName name="________________pes2">[1]DATOS!$H$1:$H$65536</definedName>
    <definedName name="________________pes3" localSheetId="1">[2]DATOS!$K$1:$K$65536</definedName>
    <definedName name="________________pes3">[1]DATOS!$K$1:$K$65536</definedName>
    <definedName name="________________pes4" localSheetId="1">[2]DATOS!$L$1:$L$65536</definedName>
    <definedName name="________________pes4">[1]DATOS!$L$1:$L$65536</definedName>
    <definedName name="________________pes5" localSheetId="1">[2]DATOS!$O$1:$O$65536</definedName>
    <definedName name="________________pes5">[1]DATOS!$O$1:$O$65536</definedName>
    <definedName name="________________pes6" localSheetId="1">[2]DATOS!$P$1:$P$65536</definedName>
    <definedName name="________________pes6">[1]DATOS!$P$1:$P$65536</definedName>
    <definedName name="________________pes7" localSheetId="1">[2]DATOS!$R$1:$R$65536</definedName>
    <definedName name="________________pes7">[1]DATOS!$R$1:$R$65536</definedName>
    <definedName name="________________pes8" localSheetId="1">[2]DATOS!$S$1:$S$65536</definedName>
    <definedName name="________________pes8">[1]DATOS!$S$1:$S$65536</definedName>
    <definedName name="________________pes9" localSheetId="1">[2]DATOS!$U$1:$U$65536</definedName>
    <definedName name="________________pes9">[1]DATOS!$U$1:$U$65536</definedName>
    <definedName name="_______________gol2" localSheetId="1">[2]DATOS!$I$1:$I$65536</definedName>
    <definedName name="_______________gol2">[1]DATOS!$I$1:$I$65536</definedName>
    <definedName name="_______________gol3" localSheetId="1">[2]DATOS!$M$1:$M$65536</definedName>
    <definedName name="_______________gol3">[1]DATOS!$M$1:$M$65536</definedName>
    <definedName name="_______________pes1" localSheetId="1">[2]DATOS!$G$1:$G$65536</definedName>
    <definedName name="_______________pes1">[1]DATOS!$G$1:$G$65536</definedName>
    <definedName name="_______________pes10" localSheetId="1">[2]DATOS!$V$1:$V$65536</definedName>
    <definedName name="_______________pes10">[1]DATOS!$V$1:$V$65536</definedName>
    <definedName name="_______________pes2" localSheetId="1">[2]DATOS!$H$1:$H$65536</definedName>
    <definedName name="_______________pes2">[1]DATOS!$H$1:$H$65536</definedName>
    <definedName name="_______________pes3" localSheetId="1">[2]DATOS!$K$1:$K$65536</definedName>
    <definedName name="_______________pes3">[1]DATOS!$K$1:$K$65536</definedName>
    <definedName name="_______________pes4" localSheetId="1">[2]DATOS!$L$1:$L$65536</definedName>
    <definedName name="_______________pes4">[1]DATOS!$L$1:$L$65536</definedName>
    <definedName name="_______________pes5" localSheetId="1">[2]DATOS!$O$1:$O$65536</definedName>
    <definedName name="_______________pes5">[1]DATOS!$O$1:$O$65536</definedName>
    <definedName name="_______________pes6" localSheetId="1">[2]DATOS!$P$1:$P$65536</definedName>
    <definedName name="_______________pes6">[1]DATOS!$P$1:$P$65536</definedName>
    <definedName name="_______________pes7" localSheetId="1">[2]DATOS!$R$1:$R$65536</definedName>
    <definedName name="_______________pes7">[1]DATOS!$R$1:$R$65536</definedName>
    <definedName name="_______________pes8" localSheetId="1">[2]DATOS!$S$1:$S$65536</definedName>
    <definedName name="_______________pes8">[1]DATOS!$S$1:$S$65536</definedName>
    <definedName name="_______________pes9" localSheetId="1">[2]DATOS!$U$1:$U$65536</definedName>
    <definedName name="_______________pes9">[1]DATOS!$U$1:$U$65536</definedName>
    <definedName name="______________gol2" localSheetId="1">[2]DATOS!$I$1:$I$65536</definedName>
    <definedName name="______________gol2">[1]DATOS!$I$1:$I$65536</definedName>
    <definedName name="______________gol3" localSheetId="1">[2]DATOS!$M$1:$M$65536</definedName>
    <definedName name="______________gol3">[1]DATOS!$M$1:$M$65536</definedName>
    <definedName name="______________pes1" localSheetId="1">[2]DATOS!$G$1:$G$65536</definedName>
    <definedName name="______________pes1">[1]DATOS!$G$1:$G$65536</definedName>
    <definedName name="______________pes10" localSheetId="1">[2]DATOS!$V$1:$V$65536</definedName>
    <definedName name="______________pes10">[1]DATOS!$V$1:$V$65536</definedName>
    <definedName name="______________pes2" localSheetId="1">[2]DATOS!$H$1:$H$65536</definedName>
    <definedName name="______________pes2">[1]DATOS!$H$1:$H$65536</definedName>
    <definedName name="______________pes3" localSheetId="1">[2]DATOS!$K$1:$K$65536</definedName>
    <definedName name="______________pes3">[1]DATOS!$K$1:$K$65536</definedName>
    <definedName name="______________pes4" localSheetId="1">[2]DATOS!$L$1:$L$65536</definedName>
    <definedName name="______________pes4">[1]DATOS!$L$1:$L$65536</definedName>
    <definedName name="______________pes5" localSheetId="1">[2]DATOS!$O$1:$O$65536</definedName>
    <definedName name="______________pes5">[1]DATOS!$O$1:$O$65536</definedName>
    <definedName name="______________pes6" localSheetId="1">[2]DATOS!$P$1:$P$65536</definedName>
    <definedName name="______________pes6">[1]DATOS!$P$1:$P$65536</definedName>
    <definedName name="______________pes7" localSheetId="1">[2]DATOS!$R$1:$R$65536</definedName>
    <definedName name="______________pes7">[1]DATOS!$R$1:$R$65536</definedName>
    <definedName name="______________pes8" localSheetId="1">[2]DATOS!$S$1:$S$65536</definedName>
    <definedName name="______________pes8">[1]DATOS!$S$1:$S$65536</definedName>
    <definedName name="______________pes9" localSheetId="1">[2]DATOS!$U$1:$U$65536</definedName>
    <definedName name="______________pes9">[1]DATOS!$U$1:$U$65536</definedName>
    <definedName name="_____________gol2" localSheetId="1">[2]DATOS!$I$1:$I$65536</definedName>
    <definedName name="_____________gol2">[1]DATOS!$I$1:$I$65536</definedName>
    <definedName name="_____________gol3" localSheetId="1">[2]DATOS!$M$1:$M$65536</definedName>
    <definedName name="_____________gol3">[1]DATOS!$M$1:$M$65536</definedName>
    <definedName name="_____________K1" localSheetId="9">#REF!</definedName>
    <definedName name="_____________K1" localSheetId="10">#REF!</definedName>
    <definedName name="_____________K1" localSheetId="8">#REF!</definedName>
    <definedName name="_____________K1" localSheetId="4">#REF!</definedName>
    <definedName name="_____________K1">#REF!</definedName>
    <definedName name="_____________L1" localSheetId="10">#REF!</definedName>
    <definedName name="_____________L1" localSheetId="8">#REF!</definedName>
    <definedName name="_____________L1" localSheetId="4">#REF!</definedName>
    <definedName name="_____________L1">#REF!</definedName>
    <definedName name="_____________L2" localSheetId="10">#REF!</definedName>
    <definedName name="_____________L2" localSheetId="8">#REF!</definedName>
    <definedName name="_____________L2" localSheetId="4">#REF!</definedName>
    <definedName name="_____________L2">#REF!</definedName>
    <definedName name="_____________pes1" localSheetId="1">[2]DATOS!$G$1:$G$65536</definedName>
    <definedName name="_____________pes1">[1]DATOS!$G$1:$G$65536</definedName>
    <definedName name="_____________pes10" localSheetId="1">[2]DATOS!$V$1:$V$65536</definedName>
    <definedName name="_____________pes10">[1]DATOS!$V$1:$V$65536</definedName>
    <definedName name="_____________pes2" localSheetId="1">[2]DATOS!$H$1:$H$65536</definedName>
    <definedName name="_____________pes2">[1]DATOS!$H$1:$H$65536</definedName>
    <definedName name="_____________pes3" localSheetId="1">[2]DATOS!$K$1:$K$65536</definedName>
    <definedName name="_____________pes3">[1]DATOS!$K$1:$K$65536</definedName>
    <definedName name="_____________pes4" localSheetId="1">[2]DATOS!$L$1:$L$65536</definedName>
    <definedName name="_____________pes4">[1]DATOS!$L$1:$L$65536</definedName>
    <definedName name="_____________pes5" localSheetId="1">[2]DATOS!$O$1:$O$65536</definedName>
    <definedName name="_____________pes5">[1]DATOS!$O$1:$O$65536</definedName>
    <definedName name="_____________pes6" localSheetId="1">[2]DATOS!$P$1:$P$65536</definedName>
    <definedName name="_____________pes6">[1]DATOS!$P$1:$P$65536</definedName>
    <definedName name="_____________pes7" localSheetId="1">[2]DATOS!$R$1:$R$65536</definedName>
    <definedName name="_____________pes7">[1]DATOS!$R$1:$R$65536</definedName>
    <definedName name="_____________pes8" localSheetId="1">[2]DATOS!$S$1:$S$65536</definedName>
    <definedName name="_____________pes8">[1]DATOS!$S$1:$S$65536</definedName>
    <definedName name="_____________pes9" localSheetId="1">[2]DATOS!$U$1:$U$65536</definedName>
    <definedName name="_____________pes9">[1]DATOS!$U$1:$U$65536</definedName>
    <definedName name="____________gol2" localSheetId="1">[2]DATOS!$I$1:$I$65536</definedName>
    <definedName name="____________gol2">[1]DATOS!$I$1:$I$65536</definedName>
    <definedName name="____________gol3" localSheetId="1">[2]DATOS!$M$1:$M$65536</definedName>
    <definedName name="____________gol3">[1]DATOS!$M$1:$M$65536</definedName>
    <definedName name="____________K1" localSheetId="9">#REF!</definedName>
    <definedName name="____________K1" localSheetId="10">#REF!</definedName>
    <definedName name="____________K1" localSheetId="8">#REF!</definedName>
    <definedName name="____________K1" localSheetId="4">#REF!</definedName>
    <definedName name="____________K1">#REF!</definedName>
    <definedName name="____________L1" localSheetId="10">#REF!</definedName>
    <definedName name="____________L1" localSheetId="8">#REF!</definedName>
    <definedName name="____________L1" localSheetId="4">#REF!</definedName>
    <definedName name="____________L1">#REF!</definedName>
    <definedName name="____________L2" localSheetId="10">#REF!</definedName>
    <definedName name="____________L2" localSheetId="8">#REF!</definedName>
    <definedName name="____________L2" localSheetId="4">#REF!</definedName>
    <definedName name="____________L2">#REF!</definedName>
    <definedName name="____________pes1" localSheetId="1">[2]DATOS!$G$1:$G$65536</definedName>
    <definedName name="____________pes1">[1]DATOS!$G$1:$G$65536</definedName>
    <definedName name="____________pes10" localSheetId="1">[2]DATOS!$V$1:$V$65536</definedName>
    <definedName name="____________pes10">[1]DATOS!$V$1:$V$65536</definedName>
    <definedName name="____________pes2" localSheetId="1">[2]DATOS!$H$1:$H$65536</definedName>
    <definedName name="____________pes2">[1]DATOS!$H$1:$H$65536</definedName>
    <definedName name="____________pes3" localSheetId="1">[2]DATOS!$K$1:$K$65536</definedName>
    <definedName name="____________pes3">[1]DATOS!$K$1:$K$65536</definedName>
    <definedName name="____________pes4" localSheetId="1">[2]DATOS!$L$1:$L$65536</definedName>
    <definedName name="____________pes4">[1]DATOS!$L$1:$L$65536</definedName>
    <definedName name="____________pes5" localSheetId="1">[2]DATOS!$O$1:$O$65536</definedName>
    <definedName name="____________pes5">[1]DATOS!$O$1:$O$65536</definedName>
    <definedName name="____________pes6" localSheetId="1">[2]DATOS!$P$1:$P$65536</definedName>
    <definedName name="____________pes6">[1]DATOS!$P$1:$P$65536</definedName>
    <definedName name="____________pes7" localSheetId="1">[2]DATOS!$R$1:$R$65536</definedName>
    <definedName name="____________pes7">[1]DATOS!$R$1:$R$65536</definedName>
    <definedName name="____________pes8" localSheetId="1">[2]DATOS!$S$1:$S$65536</definedName>
    <definedName name="____________pes8">[1]DATOS!$S$1:$S$65536</definedName>
    <definedName name="____________pes9" localSheetId="1">[2]DATOS!$U$1:$U$65536</definedName>
    <definedName name="____________pes9">[1]DATOS!$U$1:$U$65536</definedName>
    <definedName name="___________a03" localSheetId="9">#REF!</definedName>
    <definedName name="___________a03" localSheetId="10">#REF!</definedName>
    <definedName name="___________a03" localSheetId="8">#REF!</definedName>
    <definedName name="___________a03" localSheetId="4">#REF!</definedName>
    <definedName name="___________a03">#REF!</definedName>
    <definedName name="___________A1" localSheetId="10">#REF!</definedName>
    <definedName name="___________A1" localSheetId="8">#REF!</definedName>
    <definedName name="___________A1" localSheetId="4">#REF!</definedName>
    <definedName name="___________A1">#REF!</definedName>
    <definedName name="___________A25" localSheetId="10">#REF!</definedName>
    <definedName name="___________A25" localSheetId="8">#REF!</definedName>
    <definedName name="___________A25" localSheetId="4">#REF!</definedName>
    <definedName name="___________A25">#REF!</definedName>
    <definedName name="___________CD1" localSheetId="10">#REF!</definedName>
    <definedName name="___________CD1" localSheetId="4">#REF!</definedName>
    <definedName name="___________CD1">#REF!</definedName>
    <definedName name="___________ddd1" localSheetId="10">#REF!</definedName>
    <definedName name="___________ddd1" localSheetId="4">#REF!</definedName>
    <definedName name="___________ddd1">#REF!</definedName>
    <definedName name="___________G2" localSheetId="10">#REF!</definedName>
    <definedName name="___________G2" localSheetId="4">#REF!</definedName>
    <definedName name="___________G2">#REF!</definedName>
    <definedName name="___________gol2" localSheetId="1">[2]DATOS!$I$1:$I$65536</definedName>
    <definedName name="___________gol2">[1]DATOS!$I$1:$I$65536</definedName>
    <definedName name="___________gol3" localSheetId="1">[2]DATOS!$M$1:$M$65536</definedName>
    <definedName name="___________gol3">[1]DATOS!$M$1:$M$65536</definedName>
    <definedName name="___________JJ1" localSheetId="9">#REF!</definedName>
    <definedName name="___________JJ1" localSheetId="10">#REF!</definedName>
    <definedName name="___________JJ1" localSheetId="8">#REF!</definedName>
    <definedName name="___________JJ1" localSheetId="4">#REF!</definedName>
    <definedName name="___________JJ1">#REF!</definedName>
    <definedName name="___________K1" localSheetId="10">#REF!</definedName>
    <definedName name="___________K1" localSheetId="8">#REF!</definedName>
    <definedName name="___________K1" localSheetId="4">#REF!</definedName>
    <definedName name="___________K1">#REF!</definedName>
    <definedName name="___________L1" localSheetId="10">#REF!</definedName>
    <definedName name="___________L1" localSheetId="8">#REF!</definedName>
    <definedName name="___________L1" localSheetId="4">#REF!</definedName>
    <definedName name="___________L1">#REF!</definedName>
    <definedName name="___________L2" localSheetId="10">#REF!</definedName>
    <definedName name="___________L2" localSheetId="4">#REF!</definedName>
    <definedName name="___________L2">#REF!</definedName>
    <definedName name="___________pes1" localSheetId="1">[2]DATOS!$G$1:$G$65536</definedName>
    <definedName name="___________pes1">[1]DATOS!$G$1:$G$65536</definedName>
    <definedName name="___________pes10" localSheetId="1">[2]DATOS!$V$1:$V$65536</definedName>
    <definedName name="___________pes10">[1]DATOS!$V$1:$V$65536</definedName>
    <definedName name="___________pes2" localSheetId="1">[2]DATOS!$H$1:$H$65536</definedName>
    <definedName name="___________pes2">[1]DATOS!$H$1:$H$65536</definedName>
    <definedName name="___________pes3" localSheetId="1">[2]DATOS!$K$1:$K$65536</definedName>
    <definedName name="___________pes3">[1]DATOS!$K$1:$K$65536</definedName>
    <definedName name="___________pes4" localSheetId="1">[2]DATOS!$L$1:$L$65536</definedName>
    <definedName name="___________pes4">[1]DATOS!$L$1:$L$65536</definedName>
    <definedName name="___________pes5" localSheetId="1">[2]DATOS!$O$1:$O$65536</definedName>
    <definedName name="___________pes5">[1]DATOS!$O$1:$O$65536</definedName>
    <definedName name="___________pes6" localSheetId="1">[2]DATOS!$P$1:$P$65536</definedName>
    <definedName name="___________pes6">[1]DATOS!$P$1:$P$65536</definedName>
    <definedName name="___________pes7" localSheetId="1">[2]DATOS!$R$1:$R$65536</definedName>
    <definedName name="___________pes7">[1]DATOS!$R$1:$R$65536</definedName>
    <definedName name="___________pes8" localSheetId="1">[2]DATOS!$S$1:$S$65536</definedName>
    <definedName name="___________pes8">[1]DATOS!$S$1:$S$65536</definedName>
    <definedName name="___________pes9" localSheetId="1">[2]DATOS!$U$1:$U$65536</definedName>
    <definedName name="___________pes9">[1]DATOS!$U$1:$U$65536</definedName>
    <definedName name="__________gol2" localSheetId="1">[2]DATOS!$I$1:$I$65536</definedName>
    <definedName name="__________gol2">[1]DATOS!$I$1:$I$65536</definedName>
    <definedName name="__________gol3" localSheetId="1">[2]DATOS!$M$1:$M$65536</definedName>
    <definedName name="__________gol3">[1]DATOS!$M$1:$M$65536</definedName>
    <definedName name="__________K1" localSheetId="9">#REF!</definedName>
    <definedName name="__________K1" localSheetId="10">#REF!</definedName>
    <definedName name="__________K1" localSheetId="8">#REF!</definedName>
    <definedName name="__________K1" localSheetId="4">#REF!</definedName>
    <definedName name="__________K1">#REF!</definedName>
    <definedName name="__________L1" localSheetId="10">#REF!</definedName>
    <definedName name="__________L1" localSheetId="8">#REF!</definedName>
    <definedName name="__________L1" localSheetId="4">#REF!</definedName>
    <definedName name="__________L1">#REF!</definedName>
    <definedName name="__________L2" localSheetId="10">#REF!</definedName>
    <definedName name="__________L2" localSheetId="8">#REF!</definedName>
    <definedName name="__________L2" localSheetId="4">#REF!</definedName>
    <definedName name="__________L2">#REF!</definedName>
    <definedName name="__________pes1" localSheetId="1">[2]DATOS!$G$1:$G$65536</definedName>
    <definedName name="__________pes1">[1]DATOS!$G$1:$G$65536</definedName>
    <definedName name="__________pes10" localSheetId="1">[2]DATOS!$V$1:$V$65536</definedName>
    <definedName name="__________pes10">[1]DATOS!$V$1:$V$65536</definedName>
    <definedName name="__________pes2" localSheetId="1">[2]DATOS!$H$1:$H$65536</definedName>
    <definedName name="__________pes2">[1]DATOS!$H$1:$H$65536</definedName>
    <definedName name="__________pes3" localSheetId="1">[2]DATOS!$K$1:$K$65536</definedName>
    <definedName name="__________pes3">[1]DATOS!$K$1:$K$65536</definedName>
    <definedName name="__________pes4" localSheetId="1">[2]DATOS!$L$1:$L$65536</definedName>
    <definedName name="__________pes4">[1]DATOS!$L$1:$L$65536</definedName>
    <definedName name="__________pes5" localSheetId="1">[2]DATOS!$O$1:$O$65536</definedName>
    <definedName name="__________pes5">[1]DATOS!$O$1:$O$65536</definedName>
    <definedName name="__________pes6" localSheetId="1">[2]DATOS!$P$1:$P$65536</definedName>
    <definedName name="__________pes6">[1]DATOS!$P$1:$P$65536</definedName>
    <definedName name="__________pes7" localSheetId="1">[2]DATOS!$R$1:$R$65536</definedName>
    <definedName name="__________pes7">[1]DATOS!$R$1:$R$65536</definedName>
    <definedName name="__________pes8" localSheetId="1">[2]DATOS!$S$1:$S$65536</definedName>
    <definedName name="__________pes8">[1]DATOS!$S$1:$S$65536</definedName>
    <definedName name="__________pes9" localSheetId="1">[2]DATOS!$U$1:$U$65536</definedName>
    <definedName name="__________pes9">[1]DATOS!$U$1:$U$65536</definedName>
    <definedName name="_________a03" localSheetId="9">#REF!</definedName>
    <definedName name="_________a03" localSheetId="10">#REF!</definedName>
    <definedName name="_________a03" localSheetId="8">#REF!</definedName>
    <definedName name="_________a03" localSheetId="4">#REF!</definedName>
    <definedName name="_________a03">#REF!</definedName>
    <definedName name="_________A1" localSheetId="10">#REF!</definedName>
    <definedName name="_________A1" localSheetId="8">#REF!</definedName>
    <definedName name="_________A1" localSheetId="4">#REF!</definedName>
    <definedName name="_________A1">#REF!</definedName>
    <definedName name="_________A25" localSheetId="10">#REF!</definedName>
    <definedName name="_________A25" localSheetId="8">#REF!</definedName>
    <definedName name="_________A25" localSheetId="4">#REF!</definedName>
    <definedName name="_________A25">#REF!</definedName>
    <definedName name="_________CD1" localSheetId="10">#REF!</definedName>
    <definedName name="_________CD1" localSheetId="4">#REF!</definedName>
    <definedName name="_________CD1">#REF!</definedName>
    <definedName name="_________ddd1" localSheetId="10">#REF!</definedName>
    <definedName name="_________ddd1" localSheetId="4">#REF!</definedName>
    <definedName name="_________ddd1">#REF!</definedName>
    <definedName name="_________G2" localSheetId="10">#REF!</definedName>
    <definedName name="_________G2" localSheetId="4">#REF!</definedName>
    <definedName name="_________G2">#REF!</definedName>
    <definedName name="_________gol2" localSheetId="1">[2]DATOS!$I$1:$I$65536</definedName>
    <definedName name="_________gol2">[1]DATOS!$I$1:$I$65536</definedName>
    <definedName name="_________gol3" localSheetId="1">[2]DATOS!$M$1:$M$65536</definedName>
    <definedName name="_________gol3">[1]DATOS!$M$1:$M$65536</definedName>
    <definedName name="_________JJ1" localSheetId="9">#REF!</definedName>
    <definedName name="_________JJ1" localSheetId="10">#REF!</definedName>
    <definedName name="_________JJ1" localSheetId="8">#REF!</definedName>
    <definedName name="_________JJ1" localSheetId="4">#REF!</definedName>
    <definedName name="_________JJ1">#REF!</definedName>
    <definedName name="_________K1" localSheetId="10">#REF!</definedName>
    <definedName name="_________K1" localSheetId="8">#REF!</definedName>
    <definedName name="_________K1" localSheetId="4">#REF!</definedName>
    <definedName name="_________K1">#REF!</definedName>
    <definedName name="_________L1" localSheetId="10">#REF!</definedName>
    <definedName name="_________L1" localSheetId="8">#REF!</definedName>
    <definedName name="_________L1" localSheetId="4">#REF!</definedName>
    <definedName name="_________L1">#REF!</definedName>
    <definedName name="_________L2" localSheetId="10">#REF!</definedName>
    <definedName name="_________L2" localSheetId="4">#REF!</definedName>
    <definedName name="_________L2">#REF!</definedName>
    <definedName name="_________pes1" localSheetId="1">[2]DATOS!$G$1:$G$65536</definedName>
    <definedName name="_________pes1">[1]DATOS!$G$1:$G$65536</definedName>
    <definedName name="_________pes10" localSheetId="1">[2]DATOS!$V$1:$V$65536</definedName>
    <definedName name="_________pes10">[1]DATOS!$V$1:$V$65536</definedName>
    <definedName name="_________pes2" localSheetId="1">[2]DATOS!$H$1:$H$65536</definedName>
    <definedName name="_________pes2">[1]DATOS!$H$1:$H$65536</definedName>
    <definedName name="_________pes3" localSheetId="1">[2]DATOS!$K$1:$K$65536</definedName>
    <definedName name="_________pes3">[1]DATOS!$K$1:$K$65536</definedName>
    <definedName name="_________pes4" localSheetId="1">[2]DATOS!$L$1:$L$65536</definedName>
    <definedName name="_________pes4">[1]DATOS!$L$1:$L$65536</definedName>
    <definedName name="_________pes5" localSheetId="1">[2]DATOS!$O$1:$O$65536</definedName>
    <definedName name="_________pes5">[1]DATOS!$O$1:$O$65536</definedName>
    <definedName name="_________pes6" localSheetId="1">[2]DATOS!$P$1:$P$65536</definedName>
    <definedName name="_________pes6">[1]DATOS!$P$1:$P$65536</definedName>
    <definedName name="_________pes7" localSheetId="1">[2]DATOS!$R$1:$R$65536</definedName>
    <definedName name="_________pes7">[1]DATOS!$R$1:$R$65536</definedName>
    <definedName name="_________pes8" localSheetId="1">[2]DATOS!$S$1:$S$65536</definedName>
    <definedName name="_________pes8">[1]DATOS!$S$1:$S$65536</definedName>
    <definedName name="_________pes9" localSheetId="1">[2]DATOS!$U$1:$U$65536</definedName>
    <definedName name="_________pes9">[1]DATOS!$U$1:$U$65536</definedName>
    <definedName name="_________vz2" localSheetId="9">#REF!</definedName>
    <definedName name="_________vz2" localSheetId="10">#REF!</definedName>
    <definedName name="_________vz2" localSheetId="8">#REF!</definedName>
    <definedName name="_________vz2" localSheetId="4">#REF!</definedName>
    <definedName name="_________vz2">#REF!</definedName>
    <definedName name="________a03" localSheetId="10">#REF!</definedName>
    <definedName name="________a03" localSheetId="8">#REF!</definedName>
    <definedName name="________a03" localSheetId="4">#REF!</definedName>
    <definedName name="________a03">#REF!</definedName>
    <definedName name="________A1" localSheetId="10">#REF!</definedName>
    <definedName name="________A1" localSheetId="8">#REF!</definedName>
    <definedName name="________A1" localSheetId="4">#REF!</definedName>
    <definedName name="________A1">#REF!</definedName>
    <definedName name="________A25" localSheetId="10">#REF!</definedName>
    <definedName name="________A25" localSheetId="4">#REF!</definedName>
    <definedName name="________A25">#REF!</definedName>
    <definedName name="________CD1" localSheetId="10">#REF!</definedName>
    <definedName name="________CD1" localSheetId="4">#REF!</definedName>
    <definedName name="________CD1">#REF!</definedName>
    <definedName name="________ddd1" localSheetId="10">#REF!</definedName>
    <definedName name="________ddd1" localSheetId="4">#REF!</definedName>
    <definedName name="________ddd1">#REF!</definedName>
    <definedName name="________G2" localSheetId="10">#REF!</definedName>
    <definedName name="________G2" localSheetId="4">#REF!</definedName>
    <definedName name="________G2">#REF!</definedName>
    <definedName name="________gol2" localSheetId="1">[2]DATOS!$I$1:$I$65536</definedName>
    <definedName name="________gol2">[1]DATOS!$I$1:$I$65536</definedName>
    <definedName name="________gol3" localSheetId="1">[2]DATOS!$M$1:$M$65536</definedName>
    <definedName name="________gol3">[1]DATOS!$M$1:$M$65536</definedName>
    <definedName name="________JJ1" localSheetId="9">#REF!</definedName>
    <definedName name="________JJ1" localSheetId="10">#REF!</definedName>
    <definedName name="________JJ1" localSheetId="8">#REF!</definedName>
    <definedName name="________JJ1" localSheetId="4">#REF!</definedName>
    <definedName name="________JJ1">#REF!</definedName>
    <definedName name="________K1" localSheetId="10">#REF!</definedName>
    <definedName name="________K1" localSheetId="8">#REF!</definedName>
    <definedName name="________K1" localSheetId="4">#REF!</definedName>
    <definedName name="________K1">#REF!</definedName>
    <definedName name="________L1" localSheetId="10">#REF!</definedName>
    <definedName name="________L1" localSheetId="8">#REF!</definedName>
    <definedName name="________L1" localSheetId="4">#REF!</definedName>
    <definedName name="________L1">#REF!</definedName>
    <definedName name="________L2" localSheetId="10">#REF!</definedName>
    <definedName name="________L2" localSheetId="4">#REF!</definedName>
    <definedName name="________L2">#REF!</definedName>
    <definedName name="________pes1" localSheetId="1">[2]DATOS!$G$1:$G$65536</definedName>
    <definedName name="________pes1">[1]DATOS!$G$1:$G$65536</definedName>
    <definedName name="________pes10" localSheetId="1">[2]DATOS!$V$1:$V$65536</definedName>
    <definedName name="________pes10">[1]DATOS!$V$1:$V$65536</definedName>
    <definedName name="________pes2" localSheetId="1">[2]DATOS!$H$1:$H$65536</definedName>
    <definedName name="________pes2">[1]DATOS!$H$1:$H$65536</definedName>
    <definedName name="________pes3" localSheetId="1">[2]DATOS!$K$1:$K$65536</definedName>
    <definedName name="________pes3">[1]DATOS!$K$1:$K$65536</definedName>
    <definedName name="________pes4" localSheetId="1">[2]DATOS!$L$1:$L$65536</definedName>
    <definedName name="________pes4">[1]DATOS!$L$1:$L$65536</definedName>
    <definedName name="________pes5" localSheetId="1">[2]DATOS!$O$1:$O$65536</definedName>
    <definedName name="________pes5">[1]DATOS!$O$1:$O$65536</definedName>
    <definedName name="________pes6" localSheetId="1">[2]DATOS!$P$1:$P$65536</definedName>
    <definedName name="________pes6">[1]DATOS!$P$1:$P$65536</definedName>
    <definedName name="________pes7" localSheetId="1">[2]DATOS!$R$1:$R$65536</definedName>
    <definedName name="________pes7">[1]DATOS!$R$1:$R$65536</definedName>
    <definedName name="________pes8" localSheetId="1">[2]DATOS!$S$1:$S$65536</definedName>
    <definedName name="________pes8">[1]DATOS!$S$1:$S$65536</definedName>
    <definedName name="________pes9" localSheetId="1">[2]DATOS!$U$1:$U$65536</definedName>
    <definedName name="________pes9">[1]DATOS!$U$1:$U$65536</definedName>
    <definedName name="________vz2" localSheetId="9">#REF!</definedName>
    <definedName name="________vz2" localSheetId="10">#REF!</definedName>
    <definedName name="________vz2" localSheetId="8">#REF!</definedName>
    <definedName name="________vz2" localSheetId="4">#REF!</definedName>
    <definedName name="________vz2">#REF!</definedName>
    <definedName name="_______a03" localSheetId="10">#REF!</definedName>
    <definedName name="_______a03" localSheetId="8">#REF!</definedName>
    <definedName name="_______a03" localSheetId="4">#REF!</definedName>
    <definedName name="_______a03">#REF!</definedName>
    <definedName name="_______A1" localSheetId="10">#REF!</definedName>
    <definedName name="_______A1" localSheetId="8">#REF!</definedName>
    <definedName name="_______A1" localSheetId="4">#REF!</definedName>
    <definedName name="_______A1">#REF!</definedName>
    <definedName name="_______A25" localSheetId="10">#REF!</definedName>
    <definedName name="_______A25" localSheetId="4">#REF!</definedName>
    <definedName name="_______A25">#REF!</definedName>
    <definedName name="_______CD1" localSheetId="10">#REF!</definedName>
    <definedName name="_______CD1" localSheetId="4">#REF!</definedName>
    <definedName name="_______CD1">#REF!</definedName>
    <definedName name="_______ddd1" localSheetId="10">#REF!</definedName>
    <definedName name="_______ddd1" localSheetId="4">#REF!</definedName>
    <definedName name="_______ddd1">#REF!</definedName>
    <definedName name="_______G2" localSheetId="10">#REF!</definedName>
    <definedName name="_______G2" localSheetId="4">#REF!</definedName>
    <definedName name="_______G2">#REF!</definedName>
    <definedName name="_______gol2" localSheetId="1">[2]DATOS!$I$1:$I$65536</definedName>
    <definedName name="_______gol2">[1]DATOS!$I$1:$I$65536</definedName>
    <definedName name="_______gol3" localSheetId="1">[2]DATOS!$M$1:$M$65536</definedName>
    <definedName name="_______gol3">[1]DATOS!$M$1:$M$65536</definedName>
    <definedName name="_______JJ1" localSheetId="9">#REF!</definedName>
    <definedName name="_______JJ1" localSheetId="10">#REF!</definedName>
    <definedName name="_______JJ1" localSheetId="8">#REF!</definedName>
    <definedName name="_______JJ1" localSheetId="4">#REF!</definedName>
    <definedName name="_______JJ1">#REF!</definedName>
    <definedName name="_______K1" localSheetId="10">#REF!</definedName>
    <definedName name="_______K1" localSheetId="8">#REF!</definedName>
    <definedName name="_______K1" localSheetId="7">#REF!</definedName>
    <definedName name="_______K1" localSheetId="4">#REF!</definedName>
    <definedName name="_______K1" localSheetId="5">#REF!</definedName>
    <definedName name="_______K1" localSheetId="6">#REF!</definedName>
    <definedName name="_______K1">#REF!</definedName>
    <definedName name="_______L1" localSheetId="10">#REF!</definedName>
    <definedName name="_______L1" localSheetId="8">#REF!</definedName>
    <definedName name="_______L1" localSheetId="4">#REF!</definedName>
    <definedName name="_______L1" localSheetId="5">#REF!</definedName>
    <definedName name="_______L1" localSheetId="6">#REF!</definedName>
    <definedName name="_______L1">#REF!</definedName>
    <definedName name="_______L2" localSheetId="10">#REF!</definedName>
    <definedName name="_______L2" localSheetId="8">#REF!</definedName>
    <definedName name="_______L2" localSheetId="4">#REF!</definedName>
    <definedName name="_______L2" localSheetId="5">#REF!</definedName>
    <definedName name="_______L2" localSheetId="6">#REF!</definedName>
    <definedName name="_______L2">#REF!</definedName>
    <definedName name="_______pes1" localSheetId="1">[2]DATOS!$G$1:$G$65536</definedName>
    <definedName name="_______pes1">[1]DATOS!$G$1:$G$65536</definedName>
    <definedName name="_______pes10" localSheetId="1">[2]DATOS!$V$1:$V$65536</definedName>
    <definedName name="_______pes10">[1]DATOS!$V$1:$V$65536</definedName>
    <definedName name="_______pes2" localSheetId="1">[2]DATOS!$H$1:$H$65536</definedName>
    <definedName name="_______pes2">[1]DATOS!$H$1:$H$65536</definedName>
    <definedName name="_______pes3" localSheetId="1">[2]DATOS!$K$1:$K$65536</definedName>
    <definedName name="_______pes3">[1]DATOS!$K$1:$K$65536</definedName>
    <definedName name="_______pes4" localSheetId="1">[2]DATOS!$L$1:$L$65536</definedName>
    <definedName name="_______pes4">[1]DATOS!$L$1:$L$65536</definedName>
    <definedName name="_______pes5" localSheetId="1">[2]DATOS!$O$1:$O$65536</definedName>
    <definedName name="_______pes5">[1]DATOS!$O$1:$O$65536</definedName>
    <definedName name="_______pes6" localSheetId="1">[2]DATOS!$P$1:$P$65536</definedName>
    <definedName name="_______pes6">[1]DATOS!$P$1:$P$65536</definedName>
    <definedName name="_______pes7" localSheetId="1">[2]DATOS!$R$1:$R$65536</definedName>
    <definedName name="_______pes7">[1]DATOS!$R$1:$R$65536</definedName>
    <definedName name="_______pes8" localSheetId="1">[2]DATOS!$S$1:$S$65536</definedName>
    <definedName name="_______pes8">[1]DATOS!$S$1:$S$65536</definedName>
    <definedName name="_______pes9" localSheetId="1">[2]DATOS!$U$1:$U$65536</definedName>
    <definedName name="_______pes9">[1]DATOS!$U$1:$U$65536</definedName>
    <definedName name="_______vz2" localSheetId="9">#REF!</definedName>
    <definedName name="_______vz2" localSheetId="10">#REF!</definedName>
    <definedName name="_______vz2" localSheetId="8">#REF!</definedName>
    <definedName name="_______vz2" localSheetId="4">#REF!</definedName>
    <definedName name="_______vz2">#REF!</definedName>
    <definedName name="______a03" localSheetId="10">#REF!</definedName>
    <definedName name="______a03" localSheetId="8">#REF!</definedName>
    <definedName name="______a03" localSheetId="4">#REF!</definedName>
    <definedName name="______a03">#REF!</definedName>
    <definedName name="______A1" localSheetId="10">#REF!</definedName>
    <definedName name="______A1" localSheetId="8">#REF!</definedName>
    <definedName name="______A1" localSheetId="4">#REF!</definedName>
    <definedName name="______A1">#REF!</definedName>
    <definedName name="______A25" localSheetId="10">#REF!</definedName>
    <definedName name="______A25" localSheetId="4">#REF!</definedName>
    <definedName name="______A25">#REF!</definedName>
    <definedName name="______CD1" localSheetId="10">#REF!</definedName>
    <definedName name="______CD1" localSheetId="4">#REF!</definedName>
    <definedName name="______CD1">#REF!</definedName>
    <definedName name="______ddd1" localSheetId="10">#REF!</definedName>
    <definedName name="______ddd1" localSheetId="4">#REF!</definedName>
    <definedName name="______ddd1">#REF!</definedName>
    <definedName name="______G2" localSheetId="10">#REF!</definedName>
    <definedName name="______G2" localSheetId="4">#REF!</definedName>
    <definedName name="______G2">#REF!</definedName>
    <definedName name="______gol2" localSheetId="1">[2]DATOS!$I$1:$I$65536</definedName>
    <definedName name="______gol2">[1]DATOS!$I$1:$I$65536</definedName>
    <definedName name="______gol3" localSheetId="1">[2]DATOS!$M$1:$M$65536</definedName>
    <definedName name="______gol3">[1]DATOS!$M$1:$M$65536</definedName>
    <definedName name="______JJ1" localSheetId="9">#REF!</definedName>
    <definedName name="______JJ1" localSheetId="10">#REF!</definedName>
    <definedName name="______JJ1" localSheetId="8">#REF!</definedName>
    <definedName name="______JJ1" localSheetId="4">#REF!</definedName>
    <definedName name="______JJ1">#REF!</definedName>
    <definedName name="______K1" localSheetId="10">#REF!</definedName>
    <definedName name="______K1" localSheetId="8">#REF!</definedName>
    <definedName name="______K1" localSheetId="4">#REF!</definedName>
    <definedName name="______K1">#REF!</definedName>
    <definedName name="______L1" localSheetId="10">#REF!</definedName>
    <definedName name="______L1" localSheetId="8">#REF!</definedName>
    <definedName name="______L1" localSheetId="4">#REF!</definedName>
    <definedName name="______L1">#REF!</definedName>
    <definedName name="______L2" localSheetId="10">#REF!</definedName>
    <definedName name="______L2" localSheetId="4">#REF!</definedName>
    <definedName name="______L2">#REF!</definedName>
    <definedName name="______pes1" localSheetId="1">[2]DATOS!$G$1:$G$65536</definedName>
    <definedName name="______pes1">[1]DATOS!$G$1:$G$65536</definedName>
    <definedName name="______pes10" localSheetId="1">[2]DATOS!$V$1:$V$65536</definedName>
    <definedName name="______pes10">[1]DATOS!$V$1:$V$65536</definedName>
    <definedName name="______pes2" localSheetId="1">[2]DATOS!$H$1:$H$65536</definedName>
    <definedName name="______pes2">[1]DATOS!$H$1:$H$65536</definedName>
    <definedName name="______pes3" localSheetId="1">[2]DATOS!$K$1:$K$65536</definedName>
    <definedName name="______pes3">[1]DATOS!$K$1:$K$65536</definedName>
    <definedName name="______pes4" localSheetId="1">[2]DATOS!$L$1:$L$65536</definedName>
    <definedName name="______pes4">[1]DATOS!$L$1:$L$65536</definedName>
    <definedName name="______pes5" localSheetId="1">[2]DATOS!$O$1:$O$65536</definedName>
    <definedName name="______pes5">[1]DATOS!$O$1:$O$65536</definedName>
    <definedName name="______pes6" localSheetId="1">[2]DATOS!$P$1:$P$65536</definedName>
    <definedName name="______pes6">[1]DATOS!$P$1:$P$65536</definedName>
    <definedName name="______pes7" localSheetId="1">[2]DATOS!$R$1:$R$65536</definedName>
    <definedName name="______pes7">[1]DATOS!$R$1:$R$65536</definedName>
    <definedName name="______pes8" localSheetId="1">[2]DATOS!$S$1:$S$65536</definedName>
    <definedName name="______pes8">[1]DATOS!$S$1:$S$65536</definedName>
    <definedName name="______pes9" localSheetId="1">[2]DATOS!$U$1:$U$65536</definedName>
    <definedName name="______pes9">[1]DATOS!$U$1:$U$65536</definedName>
    <definedName name="______vz2" localSheetId="9">#REF!</definedName>
    <definedName name="______vz2" localSheetId="10">#REF!</definedName>
    <definedName name="______vz2" localSheetId="8">#REF!</definedName>
    <definedName name="______vz2" localSheetId="4">#REF!</definedName>
    <definedName name="______vz2">#REF!</definedName>
    <definedName name="_____a03" localSheetId="10">#REF!</definedName>
    <definedName name="_____a03" localSheetId="8">#REF!</definedName>
    <definedName name="_____a03" localSheetId="4">#REF!</definedName>
    <definedName name="_____a03">#REF!</definedName>
    <definedName name="_____A1" localSheetId="10">#REF!</definedName>
    <definedName name="_____A1" localSheetId="8">#REF!</definedName>
    <definedName name="_____A1" localSheetId="4">#REF!</definedName>
    <definedName name="_____A1">#REF!</definedName>
    <definedName name="_____A25" localSheetId="10">#REF!</definedName>
    <definedName name="_____A25" localSheetId="4">#REF!</definedName>
    <definedName name="_____A25">#REF!</definedName>
    <definedName name="_____CD1" localSheetId="10">#REF!</definedName>
    <definedName name="_____CD1" localSheetId="4">#REF!</definedName>
    <definedName name="_____CD1">#REF!</definedName>
    <definedName name="_____ddd1" localSheetId="10">#REF!</definedName>
    <definedName name="_____ddd1" localSheetId="4">#REF!</definedName>
    <definedName name="_____ddd1">#REF!</definedName>
    <definedName name="_____G2" localSheetId="10">#REF!</definedName>
    <definedName name="_____G2" localSheetId="4">#REF!</definedName>
    <definedName name="_____G2">#REF!</definedName>
    <definedName name="_____gol2" localSheetId="1">[2]DATOS!$I$1:$I$65536</definedName>
    <definedName name="_____gol2">[1]DATOS!$I$1:$I$65536</definedName>
    <definedName name="_____gol3" localSheetId="1">[2]DATOS!$M$1:$M$65536</definedName>
    <definedName name="_____gol3">[1]DATOS!$M$1:$M$65536</definedName>
    <definedName name="_____JJ1" localSheetId="9">#REF!</definedName>
    <definedName name="_____JJ1" localSheetId="10">#REF!</definedName>
    <definedName name="_____JJ1" localSheetId="8">#REF!</definedName>
    <definedName name="_____JJ1" localSheetId="4">#REF!</definedName>
    <definedName name="_____JJ1">#REF!</definedName>
    <definedName name="_____K1" localSheetId="10">#REF!</definedName>
    <definedName name="_____K1" localSheetId="8">#REF!</definedName>
    <definedName name="_____K1" localSheetId="7">#REF!</definedName>
    <definedName name="_____K1" localSheetId="4">#REF!</definedName>
    <definedName name="_____K1" localSheetId="5">#REF!</definedName>
    <definedName name="_____K1" localSheetId="6">#REF!</definedName>
    <definedName name="_____K1">#REF!</definedName>
    <definedName name="_____L1" localSheetId="10">#REF!</definedName>
    <definedName name="_____L1" localSheetId="8">#REF!</definedName>
    <definedName name="_____L1" localSheetId="4">#REF!</definedName>
    <definedName name="_____L1" localSheetId="5">#REF!</definedName>
    <definedName name="_____L1" localSheetId="6">#REF!</definedName>
    <definedName name="_____L1">#REF!</definedName>
    <definedName name="_____L2" localSheetId="10">#REF!</definedName>
    <definedName name="_____L2" localSheetId="8">#REF!</definedName>
    <definedName name="_____L2" localSheetId="4">#REF!</definedName>
    <definedName name="_____L2" localSheetId="5">#REF!</definedName>
    <definedName name="_____L2" localSheetId="6">#REF!</definedName>
    <definedName name="_____L2">#REF!</definedName>
    <definedName name="_____pes1" localSheetId="1">[2]DATOS!$G$1:$G$65536</definedName>
    <definedName name="_____pes1">[1]DATOS!$G$1:$G$65536</definedName>
    <definedName name="_____pes10" localSheetId="1">[2]DATOS!$V$1:$V$65536</definedName>
    <definedName name="_____pes10">[1]DATOS!$V$1:$V$65536</definedName>
    <definedName name="_____pes2" localSheetId="1">[2]DATOS!$H$1:$H$65536</definedName>
    <definedName name="_____pes2">[1]DATOS!$H$1:$H$65536</definedName>
    <definedName name="_____pes3" localSheetId="1">[2]DATOS!$K$1:$K$65536</definedName>
    <definedName name="_____pes3">[1]DATOS!$K$1:$K$65536</definedName>
    <definedName name="_____pes4" localSheetId="1">[2]DATOS!$L$1:$L$65536</definedName>
    <definedName name="_____pes4">[1]DATOS!$L$1:$L$65536</definedName>
    <definedName name="_____pes5" localSheetId="1">[2]DATOS!$O$1:$O$65536</definedName>
    <definedName name="_____pes5">[1]DATOS!$O$1:$O$65536</definedName>
    <definedName name="_____pes6" localSheetId="1">[2]DATOS!$P$1:$P$65536</definedName>
    <definedName name="_____pes6">[1]DATOS!$P$1:$P$65536</definedName>
    <definedName name="_____pes7" localSheetId="1">[2]DATOS!$R$1:$R$65536</definedName>
    <definedName name="_____pes7">[1]DATOS!$R$1:$R$65536</definedName>
    <definedName name="_____pes8" localSheetId="1">[2]DATOS!$S$1:$S$65536</definedName>
    <definedName name="_____pes8">[1]DATOS!$S$1:$S$65536</definedName>
    <definedName name="_____pes9" localSheetId="1">[2]DATOS!$U$1:$U$65536</definedName>
    <definedName name="_____pes9">[1]DATOS!$U$1:$U$65536</definedName>
    <definedName name="_____vz2" localSheetId="9">#REF!</definedName>
    <definedName name="_____vz2" localSheetId="10">#REF!</definedName>
    <definedName name="_____vz2" localSheetId="8">#REF!</definedName>
    <definedName name="_____vz2" localSheetId="4">#REF!</definedName>
    <definedName name="_____vz2">#REF!</definedName>
    <definedName name="____a03" localSheetId="10">#REF!</definedName>
    <definedName name="____a03" localSheetId="8">#REF!</definedName>
    <definedName name="____a03" localSheetId="4">#REF!</definedName>
    <definedName name="____a03">#REF!</definedName>
    <definedName name="____A1" localSheetId="10">#REF!</definedName>
    <definedName name="____A1" localSheetId="8">#REF!</definedName>
    <definedName name="____A1" localSheetId="4">#REF!</definedName>
    <definedName name="____A1">#REF!</definedName>
    <definedName name="____A25" localSheetId="10">#REF!</definedName>
    <definedName name="____A25" localSheetId="4">#REF!</definedName>
    <definedName name="____A25">#REF!</definedName>
    <definedName name="____CD1" localSheetId="10">#REF!</definedName>
    <definedName name="____CD1" localSheetId="4">#REF!</definedName>
    <definedName name="____CD1">#REF!</definedName>
    <definedName name="____ddd1" localSheetId="10">#REF!</definedName>
    <definedName name="____ddd1" localSheetId="4">#REF!</definedName>
    <definedName name="____ddd1">#REF!</definedName>
    <definedName name="____G2" localSheetId="10">#REF!</definedName>
    <definedName name="____G2" localSheetId="4">#REF!</definedName>
    <definedName name="____G2">#REF!</definedName>
    <definedName name="____gol2" localSheetId="1">[2]DATOS!$I$1:$I$65536</definedName>
    <definedName name="____gol2">[1]DATOS!$I$1:$I$65536</definedName>
    <definedName name="____gol3" localSheetId="1">[2]DATOS!$M$1:$M$65536</definedName>
    <definedName name="____gol3">[1]DATOS!$M$1:$M$65536</definedName>
    <definedName name="____JJ1" localSheetId="9">#REF!</definedName>
    <definedName name="____JJ1" localSheetId="10">#REF!</definedName>
    <definedName name="____JJ1" localSheetId="8">#REF!</definedName>
    <definedName name="____JJ1" localSheetId="4">#REF!</definedName>
    <definedName name="____JJ1">#REF!</definedName>
    <definedName name="____K1" localSheetId="10">#REF!</definedName>
    <definedName name="____K1" localSheetId="8">#REF!</definedName>
    <definedName name="____K1" localSheetId="7">#REF!</definedName>
    <definedName name="____K1" localSheetId="4">#REF!</definedName>
    <definedName name="____K1" localSheetId="5">#REF!</definedName>
    <definedName name="____K1" localSheetId="6">#REF!</definedName>
    <definedName name="____K1">#REF!</definedName>
    <definedName name="____L1" localSheetId="10">#REF!</definedName>
    <definedName name="____L1" localSheetId="8">#REF!</definedName>
    <definedName name="____L1" localSheetId="4">#REF!</definedName>
    <definedName name="____L1" localSheetId="5">#REF!</definedName>
    <definedName name="____L1" localSheetId="6">#REF!</definedName>
    <definedName name="____L1">#REF!</definedName>
    <definedName name="____L2" localSheetId="10">#REF!</definedName>
    <definedName name="____L2" localSheetId="8">#REF!</definedName>
    <definedName name="____L2" localSheetId="4">#REF!</definedName>
    <definedName name="____L2" localSheetId="5">#REF!</definedName>
    <definedName name="____L2" localSheetId="6">#REF!</definedName>
    <definedName name="____L2">#REF!</definedName>
    <definedName name="____pes1" localSheetId="1">[2]DATOS!$G$1:$G$65536</definedName>
    <definedName name="____pes1">[1]DATOS!$G$1:$G$65536</definedName>
    <definedName name="____pes10" localSheetId="1">[2]DATOS!$V$1:$V$65536</definedName>
    <definedName name="____pes10">[1]DATOS!$V$1:$V$65536</definedName>
    <definedName name="____pes2" localSheetId="1">[2]DATOS!$H$1:$H$65536</definedName>
    <definedName name="____pes2">[1]DATOS!$H$1:$H$65536</definedName>
    <definedName name="____pes3" localSheetId="1">[2]DATOS!$K$1:$K$65536</definedName>
    <definedName name="____pes3">[1]DATOS!$K$1:$K$65536</definedName>
    <definedName name="____pes4" localSheetId="1">[2]DATOS!$L$1:$L$65536</definedName>
    <definedName name="____pes4">[1]DATOS!$L$1:$L$65536</definedName>
    <definedName name="____pes5" localSheetId="1">[2]DATOS!$O$1:$O$65536</definedName>
    <definedName name="____pes5">[1]DATOS!$O$1:$O$65536</definedName>
    <definedName name="____pes6" localSheetId="1">[2]DATOS!$P$1:$P$65536</definedName>
    <definedName name="____pes6">[1]DATOS!$P$1:$P$65536</definedName>
    <definedName name="____pes7" localSheetId="1">[2]DATOS!$R$1:$R$65536</definedName>
    <definedName name="____pes7">[1]DATOS!$R$1:$R$65536</definedName>
    <definedName name="____pes8" localSheetId="1">[2]DATOS!$S$1:$S$65536</definedName>
    <definedName name="____pes8">[1]DATOS!$S$1:$S$65536</definedName>
    <definedName name="____pes9" localSheetId="1">[2]DATOS!$U$1:$U$65536</definedName>
    <definedName name="____pes9">[1]DATOS!$U$1:$U$65536</definedName>
    <definedName name="____vz2" localSheetId="9">#REF!</definedName>
    <definedName name="____vz2" localSheetId="10">#REF!</definedName>
    <definedName name="____vz2" localSheetId="8">#REF!</definedName>
    <definedName name="____vz2" localSheetId="4">#REF!</definedName>
    <definedName name="____vz2">#REF!</definedName>
    <definedName name="___a03" localSheetId="10">#REF!</definedName>
    <definedName name="___a03" localSheetId="8">#REF!</definedName>
    <definedName name="___a03" localSheetId="4">#REF!</definedName>
    <definedName name="___a03">#REF!</definedName>
    <definedName name="___A1" localSheetId="10">#REF!</definedName>
    <definedName name="___A1" localSheetId="8">#REF!</definedName>
    <definedName name="___A1" localSheetId="4">#REF!</definedName>
    <definedName name="___A1">#REF!</definedName>
    <definedName name="___A25" localSheetId="10">#REF!</definedName>
    <definedName name="___A25" localSheetId="4">#REF!</definedName>
    <definedName name="___A25">#REF!</definedName>
    <definedName name="___CD1" localSheetId="10">#REF!</definedName>
    <definedName name="___CD1" localSheetId="4">#REF!</definedName>
    <definedName name="___CD1">#REF!</definedName>
    <definedName name="___ddd1" localSheetId="10">#REF!</definedName>
    <definedName name="___ddd1" localSheetId="4">#REF!</definedName>
    <definedName name="___ddd1">#REF!</definedName>
    <definedName name="___G2" localSheetId="10">#REF!</definedName>
    <definedName name="___G2" localSheetId="4">#REF!</definedName>
    <definedName name="___G2">#REF!</definedName>
    <definedName name="___gol2" localSheetId="1">[2]DATOS!$I$1:$I$65536</definedName>
    <definedName name="___gol2">[1]DATOS!$I$1:$I$65536</definedName>
    <definedName name="___gol3" localSheetId="1">[2]DATOS!$M$1:$M$65536</definedName>
    <definedName name="___gol3">[1]DATOS!$M$1:$M$65536</definedName>
    <definedName name="___JJ1" localSheetId="9">#REF!</definedName>
    <definedName name="___JJ1" localSheetId="10">#REF!</definedName>
    <definedName name="___JJ1" localSheetId="8">#REF!</definedName>
    <definedName name="___JJ1" localSheetId="4">#REF!</definedName>
    <definedName name="___JJ1">#REF!</definedName>
    <definedName name="___K1" localSheetId="10">#REF!</definedName>
    <definedName name="___K1" localSheetId="8">#REF!</definedName>
    <definedName name="___K1" localSheetId="7">#REF!</definedName>
    <definedName name="___K1" localSheetId="4">#REF!</definedName>
    <definedName name="___K1" localSheetId="5">#REF!</definedName>
    <definedName name="___K1" localSheetId="6">#REF!</definedName>
    <definedName name="___K1">#REF!</definedName>
    <definedName name="___L1" localSheetId="10">#REF!</definedName>
    <definedName name="___L1" localSheetId="8">#REF!</definedName>
    <definedName name="___L1" localSheetId="4">#REF!</definedName>
    <definedName name="___L1" localSheetId="5">#REF!</definedName>
    <definedName name="___L1" localSheetId="6">#REF!</definedName>
    <definedName name="___L1">#REF!</definedName>
    <definedName name="___L2" localSheetId="10">#REF!</definedName>
    <definedName name="___L2" localSheetId="8">#REF!</definedName>
    <definedName name="___L2" localSheetId="4">#REF!</definedName>
    <definedName name="___L2" localSheetId="5">#REF!</definedName>
    <definedName name="___L2" localSheetId="6">#REF!</definedName>
    <definedName name="___L2">#REF!</definedName>
    <definedName name="___pes1" localSheetId="1">[2]DATOS!$G$1:$G$65536</definedName>
    <definedName name="___pes1">[1]DATOS!$G$1:$G$65536</definedName>
    <definedName name="___pes10" localSheetId="1">[2]DATOS!$V$1:$V$65536</definedName>
    <definedName name="___pes10">[1]DATOS!$V$1:$V$65536</definedName>
    <definedName name="___pes2" localSheetId="1">[2]DATOS!$H$1:$H$65536</definedName>
    <definedName name="___pes2">[1]DATOS!$H$1:$H$65536</definedName>
    <definedName name="___pes3" localSheetId="1">[2]DATOS!$K$1:$K$65536</definedName>
    <definedName name="___pes3">[1]DATOS!$K$1:$K$65536</definedName>
    <definedName name="___pes4" localSheetId="1">[2]DATOS!$L$1:$L$65536</definedName>
    <definedName name="___pes4">[1]DATOS!$L$1:$L$65536</definedName>
    <definedName name="___pes5" localSheetId="1">[2]DATOS!$O$1:$O$65536</definedName>
    <definedName name="___pes5">[1]DATOS!$O$1:$O$65536</definedName>
    <definedName name="___pes6" localSheetId="1">[2]DATOS!$P$1:$P$65536</definedName>
    <definedName name="___pes6">[1]DATOS!$P$1:$P$65536</definedName>
    <definedName name="___pes7" localSheetId="1">[2]DATOS!$R$1:$R$65536</definedName>
    <definedName name="___pes7">[1]DATOS!$R$1:$R$65536</definedName>
    <definedName name="___pes8" localSheetId="1">[2]DATOS!$S$1:$S$65536</definedName>
    <definedName name="___pes8">[1]DATOS!$S$1:$S$65536</definedName>
    <definedName name="___pes9" localSheetId="1">[2]DATOS!$U$1:$U$65536</definedName>
    <definedName name="___pes9">[1]DATOS!$U$1:$U$65536</definedName>
    <definedName name="___vz2" localSheetId="9">#REF!</definedName>
    <definedName name="___vz2" localSheetId="10">#REF!</definedName>
    <definedName name="___vz2" localSheetId="8">#REF!</definedName>
    <definedName name="___vz2" localSheetId="4">#REF!</definedName>
    <definedName name="___vz2">#REF!</definedName>
    <definedName name="__a03" localSheetId="10">#REF!</definedName>
    <definedName name="__a03" localSheetId="8">#REF!</definedName>
    <definedName name="__a03" localSheetId="4">#REF!</definedName>
    <definedName name="__a03">#REF!</definedName>
    <definedName name="__A1" localSheetId="10">#REF!</definedName>
    <definedName name="__A1" localSheetId="8">#REF!</definedName>
    <definedName name="__A1" localSheetId="4">#REF!</definedName>
    <definedName name="__A1">#REF!</definedName>
    <definedName name="__A25" localSheetId="10">#REF!</definedName>
    <definedName name="__A25" localSheetId="4">#REF!</definedName>
    <definedName name="__A25">#REF!</definedName>
    <definedName name="__CD1" localSheetId="10">#REF!</definedName>
    <definedName name="__CD1" localSheetId="4">#REF!</definedName>
    <definedName name="__CD1">#REF!</definedName>
    <definedName name="__ddd1" localSheetId="10">#REF!</definedName>
    <definedName name="__ddd1" localSheetId="4">#REF!</definedName>
    <definedName name="__ddd1">#REF!</definedName>
    <definedName name="__G2" localSheetId="10">#REF!</definedName>
    <definedName name="__G2" localSheetId="4">#REF!</definedName>
    <definedName name="__G2">#REF!</definedName>
    <definedName name="__gol2" localSheetId="1">[2]DATOS!$I$1:$I$65536</definedName>
    <definedName name="__gol2">[1]DATOS!$I$1:$I$65536</definedName>
    <definedName name="__gol3" localSheetId="1">[2]DATOS!$M$1:$M$65536</definedName>
    <definedName name="__gol3">[1]DATOS!$M$1:$M$65536</definedName>
    <definedName name="__JJ1" localSheetId="9">#REF!</definedName>
    <definedName name="__JJ1" localSheetId="10">#REF!</definedName>
    <definedName name="__JJ1" localSheetId="8">#REF!</definedName>
    <definedName name="__JJ1" localSheetId="4">#REF!</definedName>
    <definedName name="__JJ1">#REF!</definedName>
    <definedName name="__K1" localSheetId="10">#REF!</definedName>
    <definedName name="__K1" localSheetId="8">#REF!</definedName>
    <definedName name="__K1" localSheetId="4">#REF!</definedName>
    <definedName name="__K1">#REF!</definedName>
    <definedName name="__L1" localSheetId="10">#REF!</definedName>
    <definedName name="__L1" localSheetId="8">#REF!</definedName>
    <definedName name="__L1" localSheetId="4">#REF!</definedName>
    <definedName name="__L1">#REF!</definedName>
    <definedName name="__L2" localSheetId="10">#REF!</definedName>
    <definedName name="__L2" localSheetId="4">#REF!</definedName>
    <definedName name="__L2">#REF!</definedName>
    <definedName name="__pes1" localSheetId="1">[2]DATOS!$G$1:$G$65536</definedName>
    <definedName name="__pes1">[1]DATOS!$G$1:$G$65536</definedName>
    <definedName name="__pes10" localSheetId="1">[2]DATOS!$V$1:$V$65536</definedName>
    <definedName name="__pes10">[1]DATOS!$V$1:$V$65536</definedName>
    <definedName name="__pes2" localSheetId="1">[2]DATOS!$H$1:$H$65536</definedName>
    <definedName name="__pes2">[1]DATOS!$H$1:$H$65536</definedName>
    <definedName name="__pes3" localSheetId="1">[2]DATOS!$K$1:$K$65536</definedName>
    <definedName name="__pes3">[1]DATOS!$K$1:$K$65536</definedName>
    <definedName name="__pes4" localSheetId="1">[2]DATOS!$L$1:$L$65536</definedName>
    <definedName name="__pes4">[1]DATOS!$L$1:$L$65536</definedName>
    <definedName name="__pes5" localSheetId="1">[2]DATOS!$O$1:$O$65536</definedName>
    <definedName name="__pes5">[1]DATOS!$O$1:$O$65536</definedName>
    <definedName name="__pes6" localSheetId="1">[2]DATOS!$P$1:$P$65536</definedName>
    <definedName name="__pes6">[1]DATOS!$P$1:$P$65536</definedName>
    <definedName name="__pes7" localSheetId="1">[2]DATOS!$R$1:$R$65536</definedName>
    <definedName name="__pes7">[1]DATOS!$R$1:$R$65536</definedName>
    <definedName name="__pes8" localSheetId="1">[2]DATOS!$S$1:$S$65536</definedName>
    <definedName name="__pes8">[1]DATOS!$S$1:$S$65536</definedName>
    <definedName name="__pes9" localSheetId="1">[2]DATOS!$U$1:$U$65536</definedName>
    <definedName name="__pes9">[1]DATOS!$U$1:$U$65536</definedName>
    <definedName name="__vz2" localSheetId="9">#REF!</definedName>
    <definedName name="__vz2" localSheetId="10">#REF!</definedName>
    <definedName name="__vz2" localSheetId="8">#REF!</definedName>
    <definedName name="__vz2" localSheetId="4">#REF!</definedName>
    <definedName name="__vz2">#REF!</definedName>
    <definedName name="_a03" localSheetId="10">#REF!</definedName>
    <definedName name="_a03" localSheetId="8">#REF!</definedName>
    <definedName name="_a03" localSheetId="4">#REF!</definedName>
    <definedName name="_a03">#REF!</definedName>
    <definedName name="_A1" localSheetId="10">#REF!</definedName>
    <definedName name="_A1" localSheetId="8">#REF!</definedName>
    <definedName name="_A1" localSheetId="4">#REF!</definedName>
    <definedName name="_A1">#REF!</definedName>
    <definedName name="_A25" localSheetId="10">#REF!</definedName>
    <definedName name="_A25" localSheetId="4">#REF!</definedName>
    <definedName name="_A25">#REF!</definedName>
    <definedName name="_CD1" localSheetId="10">#REF!</definedName>
    <definedName name="_CD1" localSheetId="4">#REF!</definedName>
    <definedName name="_CD1">#REF!</definedName>
    <definedName name="_ddd1" localSheetId="10">#REF!</definedName>
    <definedName name="_ddd1" localSheetId="4">#REF!</definedName>
    <definedName name="_ddd1">#REF!</definedName>
    <definedName name="_fc" localSheetId="10">#REF!</definedName>
    <definedName name="_fc" localSheetId="8">#REF!</definedName>
    <definedName name="_fc" localSheetId="7">#REF!</definedName>
    <definedName name="_fc" localSheetId="4">#REF!</definedName>
    <definedName name="_fc" localSheetId="5">#REF!</definedName>
    <definedName name="_fc" localSheetId="6">#REF!</definedName>
    <definedName name="_fc">#REF!</definedName>
    <definedName name="_G2" localSheetId="10">#REF!</definedName>
    <definedName name="_G2" localSheetId="4">#REF!</definedName>
    <definedName name="_G2">#REF!</definedName>
    <definedName name="_gol2" localSheetId="1">[2]DATOS!$I$1:$I$65536</definedName>
    <definedName name="_gol2">[1]DATOS!$I$1:$I$65536</definedName>
    <definedName name="_gol3" localSheetId="1">[2]DATOS!$M$1:$M$65536</definedName>
    <definedName name="_gol3">[1]DATOS!$M$1:$M$65536</definedName>
    <definedName name="_JJ1" localSheetId="9">#REF!</definedName>
    <definedName name="_JJ1" localSheetId="10">#REF!</definedName>
    <definedName name="_JJ1" localSheetId="8">#REF!</definedName>
    <definedName name="_JJ1" localSheetId="4">#REF!</definedName>
    <definedName name="_JJ1">#REF!</definedName>
    <definedName name="_K1" localSheetId="10">#REF!</definedName>
    <definedName name="_K1" localSheetId="8">#REF!</definedName>
    <definedName name="_K1" localSheetId="7">#REF!</definedName>
    <definedName name="_K1" localSheetId="4">#REF!</definedName>
    <definedName name="_K1" localSheetId="5">#REF!</definedName>
    <definedName name="_K1" localSheetId="6">#REF!</definedName>
    <definedName name="_K1">#REF!</definedName>
    <definedName name="_L1" localSheetId="10">#REF!</definedName>
    <definedName name="_L1" localSheetId="8">#REF!</definedName>
    <definedName name="_L1" localSheetId="4">#REF!</definedName>
    <definedName name="_L1" localSheetId="5">#REF!</definedName>
    <definedName name="_L1" localSheetId="6">#REF!</definedName>
    <definedName name="_L1">#REF!</definedName>
    <definedName name="_L2" localSheetId="10">#REF!</definedName>
    <definedName name="_L2" localSheetId="8">#REF!</definedName>
    <definedName name="_L2" localSheetId="4">#REF!</definedName>
    <definedName name="_L2" localSheetId="5">#REF!</definedName>
    <definedName name="_L2" localSheetId="6">#REF!</definedName>
    <definedName name="_L2">#REF!</definedName>
    <definedName name="_Order1" hidden="1">255</definedName>
    <definedName name="_pes1" localSheetId="1">[2]DATOS!$G$1:$G$65536</definedName>
    <definedName name="_pes1">[1]DATOS!$G$1:$G$65536</definedName>
    <definedName name="_pes10" localSheetId="1">[2]DATOS!$V$1:$V$65536</definedName>
    <definedName name="_pes10">[1]DATOS!$V$1:$V$65536</definedName>
    <definedName name="_pes2" localSheetId="1">[2]DATOS!$H$1:$H$65536</definedName>
    <definedName name="_pes2">[1]DATOS!$H$1:$H$65536</definedName>
    <definedName name="_pes3" localSheetId="1">[2]DATOS!$K$1:$K$65536</definedName>
    <definedName name="_pes3">[1]DATOS!$K$1:$K$65536</definedName>
    <definedName name="_pes4" localSheetId="1">[2]DATOS!$L$1:$L$65536</definedName>
    <definedName name="_pes4">[1]DATOS!$L$1:$L$65536</definedName>
    <definedName name="_pes5" localSheetId="1">[2]DATOS!$O$1:$O$65536</definedName>
    <definedName name="_pes5">[1]DATOS!$O$1:$O$65536</definedName>
    <definedName name="_pes6" localSheetId="1">[2]DATOS!$P$1:$P$65536</definedName>
    <definedName name="_pes6">[1]DATOS!$P$1:$P$65536</definedName>
    <definedName name="_pes7" localSheetId="1">[2]DATOS!$R$1:$R$65536</definedName>
    <definedName name="_pes7">[1]DATOS!$R$1:$R$65536</definedName>
    <definedName name="_pes8" localSheetId="1">[2]DATOS!$S$1:$S$65536</definedName>
    <definedName name="_pes8">[1]DATOS!$S$1:$S$65536</definedName>
    <definedName name="_pes9" localSheetId="1">[2]DATOS!$U$1:$U$65536</definedName>
    <definedName name="_pes9">[1]DATOS!$U$1:$U$65536</definedName>
    <definedName name="_Regression_Out" localSheetId="9" hidden="1">#REF!</definedName>
    <definedName name="_Regression_Out" localSheetId="10" hidden="1">#REF!</definedName>
    <definedName name="_Regression_Out" localSheetId="8" hidden="1">#REF!</definedName>
    <definedName name="_Regression_Out" localSheetId="7" hidden="1">#REF!</definedName>
    <definedName name="_Regression_Out" localSheetId="4" hidden="1">#REF!</definedName>
    <definedName name="_Regression_Out" localSheetId="5" hidden="1">#REF!</definedName>
    <definedName name="_Regression_Out" localSheetId="6" hidden="1">#REF!</definedName>
    <definedName name="_Regression_Out" hidden="1">#REF!</definedName>
    <definedName name="_Regression_X" localSheetId="10" hidden="1">#REF!</definedName>
    <definedName name="_Regression_X" localSheetId="8" hidden="1">#REF!</definedName>
    <definedName name="_Regression_X" localSheetId="4" hidden="1">#REF!</definedName>
    <definedName name="_Regression_X" localSheetId="5" hidden="1">#REF!</definedName>
    <definedName name="_Regression_X" localSheetId="6" hidden="1">#REF!</definedName>
    <definedName name="_Regression_X" hidden="1">#REF!</definedName>
    <definedName name="_Regression_Y" localSheetId="10" hidden="1">#REF!</definedName>
    <definedName name="_Regression_Y" localSheetId="8" hidden="1">#REF!</definedName>
    <definedName name="_Regression_Y" localSheetId="4" hidden="1">#REF!</definedName>
    <definedName name="_Regression_Y" localSheetId="5" hidden="1">#REF!</definedName>
    <definedName name="_Regression_Y" localSheetId="6" hidden="1">#REF!</definedName>
    <definedName name="_Regression_Y" hidden="1">#REF!</definedName>
    <definedName name="_vz2" localSheetId="10">#REF!</definedName>
    <definedName name="_vz2" localSheetId="4">#REF!</definedName>
    <definedName name="_vz2">#REF!</definedName>
    <definedName name="A" localSheetId="10">#REF!</definedName>
    <definedName name="A" localSheetId="4">#REF!</definedName>
    <definedName name="A">#REF!</definedName>
    <definedName name="A_IMPRESIÓN_IM" localSheetId="10">#REF!</definedName>
    <definedName name="A_IMPRESIÓN_IM" localSheetId="4">#REF!</definedName>
    <definedName name="A_IMPRESIÓN_IM" localSheetId="5">#REF!</definedName>
    <definedName name="A_IMPRESIÓN_IM">#REF!</definedName>
    <definedName name="AAA" localSheetId="10">#REF!</definedName>
    <definedName name="AAA" localSheetId="4">#REF!</definedName>
    <definedName name="AAA">#REF!</definedName>
    <definedName name="AAAA" localSheetId="10">#REF!</definedName>
    <definedName name="AAAA" localSheetId="4">#REF!</definedName>
    <definedName name="AAAA">#REF!</definedName>
    <definedName name="AAAAA" localSheetId="10">#REF!</definedName>
    <definedName name="AAAAA" localSheetId="4">#REF!</definedName>
    <definedName name="AAAAA">#REF!</definedName>
    <definedName name="AAAAAA" localSheetId="10">#REF!</definedName>
    <definedName name="AAAAAA" localSheetId="4">#REF!</definedName>
    <definedName name="AAAAAA">#REF!</definedName>
    <definedName name="AAIU" localSheetId="9">'[3]Resumen resul laborat'!$AE$5:$AE$33</definedName>
    <definedName name="AAIU" localSheetId="10">'[3]Resumen resul laborat'!$AE$5:$AE$33</definedName>
    <definedName name="AAIU" localSheetId="8">'[3]Resumen resul laborat'!$AE$5:$AE$33</definedName>
    <definedName name="AAIU" localSheetId="7">'[3]Resumen resul laborat'!$AE$5:$AE$33</definedName>
    <definedName name="AAIU" localSheetId="4">'[3]Resumen resul laborat'!$AE$5:$AE$33</definedName>
    <definedName name="AAIU" localSheetId="5">'[3]Resumen resul laborat'!$AE$5:$AE$33</definedName>
    <definedName name="AAIU" localSheetId="6">'[4]Resumen resul laborat'!$AE$5:$AE$33</definedName>
    <definedName name="AAIU">'[3]Resumen resul laborat'!$AE$5:$AE$33</definedName>
    <definedName name="Acumulado">[5]Datos!$S$3:$S$1912</definedName>
    <definedName name="AIU" localSheetId="9">'[3]Resumen resul laborat'!$AE$5:$AE$34</definedName>
    <definedName name="AIU" localSheetId="10">'[3]Resumen resul laborat'!$AE$5:$AE$34</definedName>
    <definedName name="AIU" localSheetId="8">'[3]Resumen resul laborat'!$AE$5:$AE$34</definedName>
    <definedName name="AIU" localSheetId="7">'[3]Resumen resul laborat'!$AE$5:$AE$34</definedName>
    <definedName name="AIU" localSheetId="4">'[3]Resumen resul laborat'!$AE$5:$AE$34</definedName>
    <definedName name="AIU" localSheetId="5">'[3]Resumen resul laborat'!$AE$5:$AE$34</definedName>
    <definedName name="AIU" localSheetId="6">'[4]Resumen resul laborat'!$AE$5:$AE$34</definedName>
    <definedName name="AIU">'[3]Resumen resul laborat'!$AE$5:$AE$34</definedName>
    <definedName name="alaaa" localSheetId="9">#REF!</definedName>
    <definedName name="alaaa" localSheetId="10">#REF!</definedName>
    <definedName name="alaaa" localSheetId="8">#REF!</definedName>
    <definedName name="alaaa" localSheetId="4">#REF!</definedName>
    <definedName name="alaaa">#REF!</definedName>
    <definedName name="alarg" localSheetId="10">#REF!</definedName>
    <definedName name="alarg" localSheetId="8">#REF!</definedName>
    <definedName name="alarg" localSheetId="4">#REF!</definedName>
    <definedName name="alarg">#REF!</definedName>
    <definedName name="_xlnm.Print_Area" localSheetId="2">'Financiero '!$B$1:$U$180</definedName>
    <definedName name="_xlnm.Print_Area" localSheetId="1">Predial!$A$1:$I$46</definedName>
    <definedName name="_xlnm.Print_Area" localSheetId="9">'Reg fotográfico ambiental UF1y3'!$A$1:$L$302</definedName>
    <definedName name="_xlnm.Print_Area" localSheetId="8">'Registro fotográfico OyM'!$B$1:$M$101</definedName>
    <definedName name="_xlnm.Print_Area" localSheetId="4">'Registro fotográfico redes'!$B$1:$L$117</definedName>
    <definedName name="_xlnm.Print_Area" localSheetId="5">'Registro fotográfico técnico'!$B$1:$M$104</definedName>
    <definedName name="_xlnm.Print_Area" localSheetId="6">'Registro fotográfico túnel'!$B$1:$L$213</definedName>
    <definedName name="arena" localSheetId="9">#REF!</definedName>
    <definedName name="arena" localSheetId="10">#REF!</definedName>
    <definedName name="arena" localSheetId="8">#REF!</definedName>
    <definedName name="arena" localSheetId="4">#REF!</definedName>
    <definedName name="arena">#REF!</definedName>
    <definedName name="asentamiento" localSheetId="10">#REF!</definedName>
    <definedName name="asentamiento" localSheetId="8">#REF!</definedName>
    <definedName name="asentamiento" localSheetId="7">#REF!</definedName>
    <definedName name="asentamiento" localSheetId="4">#REF!</definedName>
    <definedName name="asentamiento" localSheetId="5">#REF!</definedName>
    <definedName name="asentamiento" localSheetId="6">#REF!</definedName>
    <definedName name="asentamiento">#REF!</definedName>
    <definedName name="BANCO">'[6]Consignaciones CCS'!$D$8:$D$379</definedName>
    <definedName name="bbb" localSheetId="2">[1]DATOS!#REF!</definedName>
    <definedName name="bbb" localSheetId="1">[2]DATOS!#REF!</definedName>
    <definedName name="bbb" localSheetId="9">[1]DATOS!#REF!</definedName>
    <definedName name="bbb" localSheetId="10">[1]DATOS!#REF!</definedName>
    <definedName name="bbb" localSheetId="8">[1]DATOS!#REF!</definedName>
    <definedName name="bbb" localSheetId="7">[1]DATOS!#REF!</definedName>
    <definedName name="bbb" localSheetId="4">[1]DATOS!#REF!</definedName>
    <definedName name="bbb" localSheetId="3">[1]DATOS!#REF!</definedName>
    <definedName name="bbb" localSheetId="5">[1]DATOS!#REF!</definedName>
    <definedName name="bbb">[1]DATOS!#REF!</definedName>
    <definedName name="boor" localSheetId="10" hidden="1">[7]L!#REF!</definedName>
    <definedName name="boor" localSheetId="8" hidden="1">[7]L!#REF!</definedName>
    <definedName name="boor" localSheetId="4" hidden="1">[7]L!#REF!</definedName>
    <definedName name="boor" hidden="1">[7]L!#REF!</definedName>
    <definedName name="BuiltIn_Print_Titles">#N/A</definedName>
    <definedName name="BuiltIn_Print_Titles___0">#N/A</definedName>
    <definedName name="BuiltIn_Print_Titles___0___0">#N/A</definedName>
    <definedName name="BuiltIn_Print_Titles___0___0___0">#N/A</definedName>
    <definedName name="BuiltIn_Print_Titles___0___0___0___0">#N/A</definedName>
    <definedName name="BuiltIn_Print_Titles___0___0___0___0___0" localSheetId="9">#REF!</definedName>
    <definedName name="BuiltIn_Print_Titles___0___0___0___0___0" localSheetId="10">#REF!</definedName>
    <definedName name="BuiltIn_Print_Titles___0___0___0___0___0" localSheetId="8">#REF!</definedName>
    <definedName name="BuiltIn_Print_Titles___0___0___0___0___0" localSheetId="7">#REF!</definedName>
    <definedName name="BuiltIn_Print_Titles___0___0___0___0___0" localSheetId="4">#REF!</definedName>
    <definedName name="BuiltIn_Print_Titles___0___0___0___0___0" localSheetId="5">#REF!</definedName>
    <definedName name="BuiltIn_Print_Titles___0___0___0___0___0" localSheetId="6">#REF!</definedName>
    <definedName name="BuiltIn_Print_Titles___0___0___0___0___0">#REF!</definedName>
    <definedName name="C.B.R._USME" localSheetId="10">#REF!</definedName>
    <definedName name="C.B.R._USME" localSheetId="8">#REF!</definedName>
    <definedName name="C.B.R._USME" localSheetId="4">#REF!</definedName>
    <definedName name="C.B.R._USME">#REF!</definedName>
    <definedName name="C.B.R_Usme" localSheetId="10">#REF!</definedName>
    <definedName name="C.B.R_Usme" localSheetId="4">#REF!</definedName>
    <definedName name="C.B.R_Usme">#REF!</definedName>
    <definedName name="C_B_R_USME" localSheetId="10">#REF!</definedName>
    <definedName name="C_B_R_USME" localSheetId="4">#REF!</definedName>
    <definedName name="C_B_R_USME">#REF!</definedName>
    <definedName name="CARACTERIZACION" localSheetId="10">#REF!</definedName>
    <definedName name="CARACTERIZACION" localSheetId="4">#REF!</definedName>
    <definedName name="CARACTERIZACION">#REF!</definedName>
    <definedName name="CARAS" localSheetId="10">#REF!</definedName>
    <definedName name="CARAS" localSheetId="4">#REF!</definedName>
    <definedName name="CARAS">#REF!</definedName>
    <definedName name="CARASF2" localSheetId="10">#REF!</definedName>
    <definedName name="CARASF2" localSheetId="4">#REF!</definedName>
    <definedName name="CARASF2">#REF!</definedName>
    <definedName name="CARLOS" localSheetId="10">#REF!</definedName>
    <definedName name="CARLOS" localSheetId="4">#REF!</definedName>
    <definedName name="CARLOS">#REF!</definedName>
    <definedName name="CARSF1" localSheetId="10">#REF!</definedName>
    <definedName name="CARSF1" localSheetId="4">#REF!</definedName>
    <definedName name="CARSF1">#REF!</definedName>
    <definedName name="CARSF2" localSheetId="10">#REF!</definedName>
    <definedName name="CARSF2" localSheetId="4">#REF!</definedName>
    <definedName name="CARSF2">#REF!</definedName>
    <definedName name="CARSF3" localSheetId="10">#REF!</definedName>
    <definedName name="CARSF3" localSheetId="4">#REF!</definedName>
    <definedName name="CARSF3">#REF!</definedName>
    <definedName name="Cimiento" localSheetId="9">[8]Hoja2!$C$9:$C$11</definedName>
    <definedName name="Cimiento" localSheetId="10">[8]Hoja2!$C$9:$C$11</definedName>
    <definedName name="Cimiento" localSheetId="8">[8]Hoja2!$C$9:$C$11</definedName>
    <definedName name="Cimiento">[8]Hoja2!$C$9:$C$11</definedName>
    <definedName name="Clasificacion" localSheetId="10">[9]!Clasificacion</definedName>
    <definedName name="Clasificacion" localSheetId="4">[9]!Clasificacion</definedName>
    <definedName name="Clasificacion">[9]!Clasificacion</definedName>
    <definedName name="CLASIFICACION1" localSheetId="9">#REF!</definedName>
    <definedName name="CLASIFICACION1" localSheetId="10">#REF!</definedName>
    <definedName name="CLASIFICACION1" localSheetId="8">#REF!</definedName>
    <definedName name="CLASIFICACION1" localSheetId="4">#REF!</definedName>
    <definedName name="CLASIFICACION1">#REF!</definedName>
    <definedName name="CLASIFICACION2" localSheetId="10">#REF!</definedName>
    <definedName name="CLASIFICACION2" localSheetId="8">#REF!</definedName>
    <definedName name="CLASIFICACION2" localSheetId="4">#REF!</definedName>
    <definedName name="CLASIFICACION2">#REF!</definedName>
    <definedName name="CONCEPTO">'[6]Consignaciones CCS'!$G$8:$G$379</definedName>
    <definedName name="COTA" localSheetId="9">#REF!</definedName>
    <definedName name="COTA" localSheetId="10">#REF!</definedName>
    <definedName name="COTA" localSheetId="8">#REF!</definedName>
    <definedName name="COTA" localSheetId="4">#REF!</definedName>
    <definedName name="COTA">#REF!</definedName>
    <definedName name="CUA" localSheetId="10">#REF!</definedName>
    <definedName name="CUA" localSheetId="8">#REF!</definedName>
    <definedName name="CUA" localSheetId="7">#REF!</definedName>
    <definedName name="CUA" localSheetId="4">#REF!</definedName>
    <definedName name="CUA" localSheetId="5">#REF!</definedName>
    <definedName name="CUA" localSheetId="6">#REF!</definedName>
    <definedName name="CUA">#REF!</definedName>
    <definedName name="CUADR1" localSheetId="10">#REF!</definedName>
    <definedName name="CUADR1" localSheetId="4">#REF!</definedName>
    <definedName name="CUADR1">#REF!</definedName>
    <definedName name="CUADRO" localSheetId="10">#REF!</definedName>
    <definedName name="CUADRO" localSheetId="8">#REF!</definedName>
    <definedName name="CUADRO" localSheetId="4">#REF!</definedName>
    <definedName name="CUADRO" localSheetId="5">#REF!</definedName>
    <definedName name="CUADRO" localSheetId="6">#REF!</definedName>
    <definedName name="CUADRO">#REF!</definedName>
    <definedName name="CVBBB" localSheetId="10">#REF!</definedName>
    <definedName name="CVBBB" localSheetId="4">#REF!</definedName>
    <definedName name="CVBBB">#REF!</definedName>
    <definedName name="D" localSheetId="10">#REF!</definedName>
    <definedName name="D" localSheetId="8">#REF!</definedName>
    <definedName name="D" localSheetId="4">#REF!</definedName>
    <definedName name="D" localSheetId="5">#REF!</definedName>
    <definedName name="D" localSheetId="6">#REF!</definedName>
    <definedName name="D">#REF!</definedName>
    <definedName name="Datos" localSheetId="10">#REF!</definedName>
    <definedName name="Datos" localSheetId="4">#REF!</definedName>
    <definedName name="Datos" localSheetId="5">#REF!</definedName>
    <definedName name="Datos">#REF!</definedName>
    <definedName name="dddd" localSheetId="10">#REF!</definedName>
    <definedName name="dddd" localSheetId="4">#REF!</definedName>
    <definedName name="dddd">#REF!</definedName>
    <definedName name="DEPARTAMENTO" localSheetId="10">#REF!</definedName>
    <definedName name="DEPARTAMENTO" localSheetId="4">#REF!</definedName>
    <definedName name="DEPARTAMENTO" localSheetId="5">#REF!</definedName>
    <definedName name="DEPARTAMENTO">#REF!</definedName>
    <definedName name="DEPARTAMENTO1" localSheetId="10">#REF!</definedName>
    <definedName name="DEPARTAMENTO1" localSheetId="4">#REF!</definedName>
    <definedName name="DEPARTAMENTO1" localSheetId="5">#REF!</definedName>
    <definedName name="DEPARTAMENTO1">#REF!</definedName>
    <definedName name="desc" localSheetId="1">[2]DATOS!$C$1:$C$65536</definedName>
    <definedName name="desc">[1]DATOS!$C$1:$C$65536</definedName>
    <definedName name="Descripcion">[5]Datos!$B$3:$B$16384</definedName>
    <definedName name="dgdgdg" localSheetId="9">#REF!</definedName>
    <definedName name="dgdgdg" localSheetId="10">#REF!</definedName>
    <definedName name="dgdgdg" localSheetId="8">#REF!</definedName>
    <definedName name="dgdgdg" localSheetId="4">#REF!</definedName>
    <definedName name="dgdgdg">#REF!</definedName>
    <definedName name="dgdgfe" localSheetId="10">#REF!</definedName>
    <definedName name="dgdgfe" localSheetId="8">#REF!</definedName>
    <definedName name="dgdgfe" localSheetId="4">#REF!</definedName>
    <definedName name="dgdgfe">#REF!</definedName>
    <definedName name="DIANA" localSheetId="10">#REF!</definedName>
    <definedName name="DIANA" localSheetId="8">#REF!</definedName>
    <definedName name="DIANA" localSheetId="4">#REF!</definedName>
    <definedName name="DIANA">#REF!</definedName>
    <definedName name="DISEÑOMARSHALL" localSheetId="10">#REF!</definedName>
    <definedName name="DISEÑOMARSHALL" localSheetId="4">#REF!</definedName>
    <definedName name="DISEÑOMARSHALL">#REF!</definedName>
    <definedName name="DIVISION">#N/A</definedName>
    <definedName name="DLKFK" localSheetId="9">#REF!</definedName>
    <definedName name="DLKFK" localSheetId="10">#REF!</definedName>
    <definedName name="DLKFK" localSheetId="8">#REF!</definedName>
    <definedName name="DLKFK" localSheetId="7">#REF!</definedName>
    <definedName name="DLKFK" localSheetId="4">#REF!</definedName>
    <definedName name="DLKFK" localSheetId="5">#REF!</definedName>
    <definedName name="DLKFK" localSheetId="6">#REF!</definedName>
    <definedName name="DLKFK">#REF!</definedName>
    <definedName name="ENE">#N/A</definedName>
    <definedName name="enero" localSheetId="2">[1]DATOS!#REF!</definedName>
    <definedName name="enero" localSheetId="9">[1]DATOS!#REF!</definedName>
    <definedName name="enero" localSheetId="10">[1]DATOS!#REF!</definedName>
    <definedName name="enero" localSheetId="8">[1]DATOS!#REF!</definedName>
    <definedName name="enero" localSheetId="7">[1]DATOS!#REF!</definedName>
    <definedName name="enero" localSheetId="4">[1]DATOS!#REF!</definedName>
    <definedName name="enero">[1]DATOS!#REF!</definedName>
    <definedName name="EQUIV" localSheetId="9">#REF!</definedName>
    <definedName name="EQUIV" localSheetId="10">#REF!</definedName>
    <definedName name="EQUIV" localSheetId="8">#REF!</definedName>
    <definedName name="EQUIV" localSheetId="4">#REF!</definedName>
    <definedName name="EQUIV">#REF!</definedName>
    <definedName name="Estabilidad" localSheetId="10">#REF!</definedName>
    <definedName name="Estabilidad" localSheetId="8">#REF!</definedName>
    <definedName name="Estabilidad" localSheetId="4">#REF!</definedName>
    <definedName name="Estabilidad">#REF!</definedName>
    <definedName name="Estabilidad2" localSheetId="10">#REF!</definedName>
    <definedName name="Estabilidad2" localSheetId="8">#REF!</definedName>
    <definedName name="Estabilidad2" localSheetId="4">#REF!</definedName>
    <definedName name="Estabilidad2">#REF!</definedName>
    <definedName name="Estabilidad3" localSheetId="10">#REF!</definedName>
    <definedName name="Estabilidad3" localSheetId="4">#REF!</definedName>
    <definedName name="Estabilidad3">#REF!</definedName>
    <definedName name="ESTACION">'[6]Consignaciones CCS'!$A$8:$A$379</definedName>
    <definedName name="extracciom" localSheetId="9">#REF!</definedName>
    <definedName name="extracciom" localSheetId="10">#REF!</definedName>
    <definedName name="extracciom" localSheetId="8">#REF!</definedName>
    <definedName name="extracciom" localSheetId="7">#REF!</definedName>
    <definedName name="extracciom" localSheetId="4">#REF!</definedName>
    <definedName name="extracciom" localSheetId="5">#REF!</definedName>
    <definedName name="extracciom" localSheetId="6">#REF!</definedName>
    <definedName name="extracciom">#REF!</definedName>
    <definedName name="FacCorec2" localSheetId="10">#REF!</definedName>
    <definedName name="FacCorec2" localSheetId="8">#REF!</definedName>
    <definedName name="FacCorec2" localSheetId="4">#REF!</definedName>
    <definedName name="FacCorec2">#REF!</definedName>
    <definedName name="Faccorec3" localSheetId="10">#REF!</definedName>
    <definedName name="Faccorec3" localSheetId="4">#REF!</definedName>
    <definedName name="Faccorec3">#REF!</definedName>
    <definedName name="FactCorrecc" localSheetId="10">#REF!</definedName>
    <definedName name="FactCorrecc" localSheetId="4">#REF!</definedName>
    <definedName name="FactCorrecc">#REF!</definedName>
    <definedName name="feb" localSheetId="2">#REF!</definedName>
    <definedName name="feb" localSheetId="10">#REF!</definedName>
    <definedName name="feb" localSheetId="7">#REF!</definedName>
    <definedName name="feb" localSheetId="4">#REF!</definedName>
    <definedName name="feb">#REF!</definedName>
    <definedName name="fecha" localSheetId="1">[2]DATOS!$D$1:$D$65536</definedName>
    <definedName name="fecha">[1]DATOS!$D$1:$D$65536</definedName>
    <definedName name="FECHA_DE_RECAUDO">'[6]Consignaciones CCS'!$C$8:$C$379</definedName>
    <definedName name="fecha_inicio" localSheetId="2">'[10]Ficha Financiera'!$L$12</definedName>
    <definedName name="fecha_inicio" localSheetId="1">'[11]Ficha Financiera'!$L$12</definedName>
    <definedName name="fecha_inicio" localSheetId="9">'[12]Ficha Financiera'!$L$12</definedName>
    <definedName name="fecha_inicio" localSheetId="10">'[12]Ficha Financiera'!$L$12</definedName>
    <definedName name="fecha_inicio" localSheetId="3">'[13]Ficha Financiera'!$L$12</definedName>
    <definedName name="fecha_inicio" localSheetId="5">'[14]Ficha Financiera'!$L$12</definedName>
    <definedName name="fecha_inicio">'[14]Ficha Financiera'!$L$12</definedName>
    <definedName name="fff" localSheetId="9">#REF!</definedName>
    <definedName name="fff" localSheetId="10">#REF!</definedName>
    <definedName name="fff" localSheetId="8">#REF!</definedName>
    <definedName name="fff" localSheetId="4">#REF!</definedName>
    <definedName name="fff">#REF!</definedName>
    <definedName name="FIRMA" localSheetId="9">INDIRECTOMIFOTO</definedName>
    <definedName name="FIRMA" localSheetId="10">INDIRECTOMIFOTO</definedName>
    <definedName name="FIRMA" localSheetId="8">INDIRECTOMIFOTO</definedName>
    <definedName name="FIRMA" localSheetId="4">INDIRECTOMIFOTO</definedName>
    <definedName name="FIRMA">INDIRECTOMIFOTO</definedName>
    <definedName name="Flujo" localSheetId="9">#REF!</definedName>
    <definedName name="Flujo" localSheetId="10">#REF!</definedName>
    <definedName name="Flujo" localSheetId="8">#REF!</definedName>
    <definedName name="Flujo" localSheetId="4">#REF!</definedName>
    <definedName name="Flujo">#REF!</definedName>
    <definedName name="Flujo2" localSheetId="10">#REF!</definedName>
    <definedName name="Flujo2" localSheetId="8">#REF!</definedName>
    <definedName name="Flujo2" localSheetId="4">#REF!</definedName>
    <definedName name="Flujo2">#REF!</definedName>
    <definedName name="Flujo3" localSheetId="10">#REF!</definedName>
    <definedName name="Flujo3" localSheetId="8">#REF!</definedName>
    <definedName name="Flujo3" localSheetId="4">#REF!</definedName>
    <definedName name="Flujo3">#REF!</definedName>
    <definedName name="Fondo" localSheetId="10">#REF!</definedName>
    <definedName name="Fondo" localSheetId="4">#REF!</definedName>
    <definedName name="Fondo">#REF!</definedName>
    <definedName name="fot" localSheetId="2">[1]DATOS!#REF!</definedName>
    <definedName name="fot" localSheetId="1">[2]DATOS!#REF!</definedName>
    <definedName name="fot" localSheetId="10">[1]DATOS!#REF!</definedName>
    <definedName name="fot" localSheetId="8">[1]DATOS!#REF!</definedName>
    <definedName name="fot" localSheetId="7">[1]DATOS!#REF!</definedName>
    <definedName name="fot" localSheetId="4">[1]DATOS!#REF!</definedName>
    <definedName name="fot" localSheetId="3">[1]DATOS!#REF!</definedName>
    <definedName name="fot" localSheetId="5">[1]DATOS!#REF!</definedName>
    <definedName name="fot" localSheetId="6">[1]DATOS!#REF!</definedName>
    <definedName name="fot">[1]DATOS!#REF!</definedName>
    <definedName name="FOTO">"INDIRECTOMIFOTO"</definedName>
    <definedName name="ft" localSheetId="2">[1]DATOS!#REF!</definedName>
    <definedName name="ft" localSheetId="1">[2]DATOS!#REF!</definedName>
    <definedName name="ft" localSheetId="9">[1]DATOS!#REF!</definedName>
    <definedName name="ft" localSheetId="10">[1]DATOS!#REF!</definedName>
    <definedName name="ft" localSheetId="8">[1]DATOS!#REF!</definedName>
    <definedName name="ft" localSheetId="7">[1]DATOS!#REF!</definedName>
    <definedName name="ft" localSheetId="4">[1]DATOS!#REF!</definedName>
    <definedName name="ft" localSheetId="3">[1]DATOS!#REF!</definedName>
    <definedName name="ft" localSheetId="5">[1]DATOS!#REF!</definedName>
    <definedName name="ft">[1]DATOS!#REF!</definedName>
    <definedName name="Fuente" localSheetId="10">[15]Datos!#REF!</definedName>
    <definedName name="Fuente" localSheetId="8">[15]Datos!#REF!</definedName>
    <definedName name="Fuente" localSheetId="4">[15]Datos!#REF!</definedName>
    <definedName name="Fuente">[15]Datos!#REF!</definedName>
    <definedName name="GBR" localSheetId="2">#REF!</definedName>
    <definedName name="GBR" localSheetId="1">#REF!</definedName>
    <definedName name="GBR" localSheetId="9">#REF!</definedName>
    <definedName name="GBR" localSheetId="10">#REF!</definedName>
    <definedName name="GBR" localSheetId="8">#REF!</definedName>
    <definedName name="GBR" localSheetId="7">#REF!</definedName>
    <definedName name="GBR" localSheetId="4">#REF!</definedName>
    <definedName name="GBR" localSheetId="3">#REF!</definedName>
    <definedName name="GBR" localSheetId="5">#REF!</definedName>
    <definedName name="GBR" localSheetId="6">#REF!</definedName>
    <definedName name="GBR">#REF!</definedName>
    <definedName name="gdgd" localSheetId="10">#REF!</definedName>
    <definedName name="gdgd" localSheetId="8">#REF!</definedName>
    <definedName name="gdgd" localSheetId="4">#REF!</definedName>
    <definedName name="gdgd">#REF!</definedName>
    <definedName name="ggg">'[16]AG-MOD-FINURA'!$I$14:$J$22</definedName>
    <definedName name="gol" localSheetId="1">[2]DATOS!$E$1:$E$65536</definedName>
    <definedName name="gol">[1]DATOS!$E$1:$E$65536</definedName>
    <definedName name="GRA" localSheetId="9">#REF!</definedName>
    <definedName name="GRA" localSheetId="10">#REF!</definedName>
    <definedName name="GRA" localSheetId="8">#REF!</definedName>
    <definedName name="GRA" localSheetId="4">#REF!</definedName>
    <definedName name="GRA">#REF!</definedName>
    <definedName name="gradacion" localSheetId="10">#REF!</definedName>
    <definedName name="gradacion" localSheetId="8">#REF!</definedName>
    <definedName name="gradacion" localSheetId="7">#REF!</definedName>
    <definedName name="gradacion" localSheetId="4">#REF!</definedName>
    <definedName name="gradacion" localSheetId="5">#REF!</definedName>
    <definedName name="gradacion" localSheetId="6">#REF!</definedName>
    <definedName name="gradacion">#REF!</definedName>
    <definedName name="GRAF" localSheetId="10">#REF!</definedName>
    <definedName name="GRAF" localSheetId="4">#REF!</definedName>
    <definedName name="GRAF">#REF!</definedName>
    <definedName name="graNo" localSheetId="10">#REF!</definedName>
    <definedName name="graNo" localSheetId="4">#REF!</definedName>
    <definedName name="graNo">#REF!</definedName>
    <definedName name="h" localSheetId="10">[1]DATOS!#REF!</definedName>
    <definedName name="h" localSheetId="7">[1]DATOS!#REF!</definedName>
    <definedName name="h" localSheetId="4">[1]DATOS!#REF!</definedName>
    <definedName name="h" localSheetId="5">[1]DATOS!#REF!</definedName>
    <definedName name="h">[1]DATOS!#REF!</definedName>
    <definedName name="hhhhh" localSheetId="2">[1]DATOS!#REF!</definedName>
    <definedName name="hhhhh" localSheetId="1">[2]DATOS!#REF!</definedName>
    <definedName name="hhhhh" localSheetId="10">[1]DATOS!#REF!</definedName>
    <definedName name="hhhhh" localSheetId="7">[1]DATOS!#REF!</definedName>
    <definedName name="hhhhh" localSheetId="4">[1]DATOS!#REF!</definedName>
    <definedName name="hhhhh" localSheetId="3">[1]DATOS!#REF!</definedName>
    <definedName name="hhhhh">[1]DATOS!#REF!</definedName>
    <definedName name="humedades" localSheetId="9">#REF!</definedName>
    <definedName name="humedades" localSheetId="10">#REF!</definedName>
    <definedName name="humedades" localSheetId="8">#REF!</definedName>
    <definedName name="humedades" localSheetId="7">#REF!</definedName>
    <definedName name="humedades" localSheetId="4">#REF!</definedName>
    <definedName name="humedades" localSheetId="5">#REF!</definedName>
    <definedName name="humedades" localSheetId="6">#REF!</definedName>
    <definedName name="humedades">#REF!</definedName>
    <definedName name="IMAGEN1" localSheetId="9">'[17]Datos Generales'!#REF!</definedName>
    <definedName name="IMAGEN1" localSheetId="10">'[17]Datos Generales'!#REF!</definedName>
    <definedName name="IMAGEN1" localSheetId="8">'[17]Datos Generales'!#REF!</definedName>
    <definedName name="IMAGEN1" localSheetId="4">'[17]Datos Generales'!#REF!</definedName>
    <definedName name="IMAGEN1">'[17]Datos Generales'!#REF!</definedName>
    <definedName name="IMAGEN2" localSheetId="9">'[17]Datos Generales'!#REF!</definedName>
    <definedName name="IMAGEN2" localSheetId="10">'[17]Datos Generales'!#REF!</definedName>
    <definedName name="IMAGEN2" localSheetId="8">'[17]Datos Generales'!#REF!</definedName>
    <definedName name="IMAGEN2" localSheetId="4">'[17]Datos Generales'!#REF!</definedName>
    <definedName name="IMAGEN2">'[17]Datos Generales'!#REF!</definedName>
    <definedName name="inf" localSheetId="2">#REF!</definedName>
    <definedName name="inf" localSheetId="1">#REF!</definedName>
    <definedName name="inf" localSheetId="9">#REF!</definedName>
    <definedName name="inf" localSheetId="10">#REF!</definedName>
    <definedName name="inf" localSheetId="8">#REF!</definedName>
    <definedName name="inf" localSheetId="4">#REF!</definedName>
    <definedName name="inf" localSheetId="3">#REF!</definedName>
    <definedName name="inf" localSheetId="5">#REF!</definedName>
    <definedName name="inf" localSheetId="6">#REF!</definedName>
    <definedName name="inf">#REF!</definedName>
    <definedName name="informe" localSheetId="10">#REF!</definedName>
    <definedName name="informe" localSheetId="8">#REF!</definedName>
    <definedName name="informe" localSheetId="4">#REF!</definedName>
    <definedName name="informe" localSheetId="5">#REF!</definedName>
    <definedName name="informe" localSheetId="6">#REF!</definedName>
    <definedName name="informe">#REF!</definedName>
    <definedName name="J" localSheetId="10">#REF!</definedName>
    <definedName name="J" localSheetId="4">#REF!</definedName>
    <definedName name="J">#REF!</definedName>
    <definedName name="J.J" localSheetId="10">#REF!</definedName>
    <definedName name="J.J" localSheetId="4">#REF!</definedName>
    <definedName name="J.J">#REF!</definedName>
    <definedName name="J.J5" localSheetId="10">#REF!</definedName>
    <definedName name="J.J5" localSheetId="4">#REF!</definedName>
    <definedName name="J.J5">#REF!</definedName>
    <definedName name="JAIME" localSheetId="10">#REF!</definedName>
    <definedName name="JAIME" localSheetId="4">#REF!</definedName>
    <definedName name="JAIME">#REF!</definedName>
    <definedName name="JJUUI" localSheetId="10">#REF!</definedName>
    <definedName name="JJUUI" localSheetId="4">#REF!</definedName>
    <definedName name="JJUUI">#REF!</definedName>
    <definedName name="JKJK" localSheetId="10">#REF!</definedName>
    <definedName name="JKJK" localSheetId="4">#REF!</definedName>
    <definedName name="JKJK">#REF!</definedName>
    <definedName name="jose" localSheetId="10">#REF!</definedName>
    <definedName name="jose" localSheetId="4">#REF!</definedName>
    <definedName name="jose">#REF!</definedName>
    <definedName name="JOTA">#N/A</definedName>
    <definedName name="JUAN" localSheetId="9">#REF!</definedName>
    <definedName name="JUAN" localSheetId="10">#REF!</definedName>
    <definedName name="JUAN" localSheetId="8">#REF!</definedName>
    <definedName name="JUAN" localSheetId="4">#REF!</definedName>
    <definedName name="JUAN">#REF!</definedName>
    <definedName name="JUANA" localSheetId="10">#REF!</definedName>
    <definedName name="JUANA" localSheetId="8">#REF!</definedName>
    <definedName name="JUANA" localSheetId="4">#REF!</definedName>
    <definedName name="JUANA">#REF!</definedName>
    <definedName name="julio" localSheetId="10">#REF!</definedName>
    <definedName name="julio" localSheetId="8">#REF!</definedName>
    <definedName name="julio" localSheetId="4">#REF!</definedName>
    <definedName name="julio">#REF!</definedName>
    <definedName name="JUSNSNS" localSheetId="10">#REF!</definedName>
    <definedName name="JUSNSNS" localSheetId="4">#REF!</definedName>
    <definedName name="JUSNSNS">#REF!</definedName>
    <definedName name="K" localSheetId="10">#REF!</definedName>
    <definedName name="K" localSheetId="4">#REF!</definedName>
    <definedName name="K" localSheetId="5">#REF!</definedName>
    <definedName name="K">#REF!</definedName>
    <definedName name="KIU" localSheetId="10">#REF!</definedName>
    <definedName name="KIU" localSheetId="4">#REF!</definedName>
    <definedName name="KIU" localSheetId="5">#REF!</definedName>
    <definedName name="KIU">#REF!</definedName>
    <definedName name="KJUI" localSheetId="10">#REF!</definedName>
    <definedName name="KJUI" localSheetId="4">#REF!</definedName>
    <definedName name="KJUI" localSheetId="5">#REF!</definedName>
    <definedName name="KJUI">#REF!</definedName>
    <definedName name="KOIUIYUU" localSheetId="10">#REF!</definedName>
    <definedName name="KOIUIYUU" localSheetId="4">#REF!</definedName>
    <definedName name="KOIUIYUU" localSheetId="5">#REF!</definedName>
    <definedName name="KOIUIYUU">#REF!</definedName>
    <definedName name="KOP" localSheetId="10">#REF!</definedName>
    <definedName name="KOP" localSheetId="4">#REF!</definedName>
    <definedName name="KOP" localSheetId="5">#REF!</definedName>
    <definedName name="KOP">#REF!</definedName>
    <definedName name="KSUDUD" localSheetId="10">#REF!</definedName>
    <definedName name="KSUDUD" localSheetId="4">#REF!</definedName>
    <definedName name="KSUDUD">#REF!</definedName>
    <definedName name="l" localSheetId="10">#REF!</definedName>
    <definedName name="l" localSheetId="4">#REF!</definedName>
    <definedName name="l">#REF!</definedName>
    <definedName name="lectarcilla1" localSheetId="10">#REF!</definedName>
    <definedName name="lectarcilla1" localSheetId="4">#REF!</definedName>
    <definedName name="lectarcilla1">#REF!</definedName>
    <definedName name="lectarcilla2" localSheetId="10">#REF!</definedName>
    <definedName name="lectarcilla2" localSheetId="4">#REF!</definedName>
    <definedName name="lectarcilla2">#REF!</definedName>
    <definedName name="lectarcilla3" localSheetId="10">#REF!</definedName>
    <definedName name="lectarcilla3" localSheetId="4">#REF!</definedName>
    <definedName name="lectarcilla3">#REF!</definedName>
    <definedName name="lectarena1" localSheetId="10">#REF!</definedName>
    <definedName name="lectarena1" localSheetId="4">#REF!</definedName>
    <definedName name="lectarena1">#REF!</definedName>
    <definedName name="lectarena2" localSheetId="10">#REF!</definedName>
    <definedName name="lectarena2" localSheetId="4">#REF!</definedName>
    <definedName name="lectarena2">#REF!</definedName>
    <definedName name="lectarena3" localSheetId="10">#REF!</definedName>
    <definedName name="lectarena3" localSheetId="4">#REF!</definedName>
    <definedName name="lectarena3">#REF!</definedName>
    <definedName name="LGSDGHGGSDF" localSheetId="10">#REF!</definedName>
    <definedName name="LGSDGHGGSDF" localSheetId="4">#REF!</definedName>
    <definedName name="LGSDGHGGSDF">#REF!</definedName>
    <definedName name="lim.lim" localSheetId="2">[1]DATOS!#REF!</definedName>
    <definedName name="lim.lim" localSheetId="1">[2]DATOS!#REF!</definedName>
    <definedName name="lim.lim" localSheetId="10">[1]DATOS!#REF!</definedName>
    <definedName name="lim.lim" localSheetId="4">[1]DATOS!#REF!</definedName>
    <definedName name="lim.lim" localSheetId="3">[1]DATOS!#REF!</definedName>
    <definedName name="lim.lim" localSheetId="5">[1]DATOS!#REF!</definedName>
    <definedName name="lim.lim">[1]DATOS!#REF!</definedName>
    <definedName name="limite" localSheetId="9">#REF!</definedName>
    <definedName name="limite" localSheetId="10">#REF!</definedName>
    <definedName name="limite" localSheetId="8">#REF!</definedName>
    <definedName name="limite" localSheetId="4">#REF!</definedName>
    <definedName name="limite">#REF!</definedName>
    <definedName name="listado">[18]LISTADO!$A$5:$F$329</definedName>
    <definedName name="ll" localSheetId="1">[2]DATOS!$W$1:$W$65536</definedName>
    <definedName name="ll">[1]DATOS!$W$1:$W$65536</definedName>
    <definedName name="lll" localSheetId="9">#REF!</definedName>
    <definedName name="lll" localSheetId="10">#REF!</definedName>
    <definedName name="lll" localSheetId="8">#REF!</definedName>
    <definedName name="lll" localSheetId="4">#REF!</definedName>
    <definedName name="lll">#REF!</definedName>
    <definedName name="locali" localSheetId="10">#REF!</definedName>
    <definedName name="locali" localSheetId="8">#REF!</definedName>
    <definedName name="locali" localSheetId="4">#REF!</definedName>
    <definedName name="locali">#REF!</definedName>
    <definedName name="LUIS" localSheetId="10">#REF!</definedName>
    <definedName name="LUIS" localSheetId="8">#REF!</definedName>
    <definedName name="LUIS" localSheetId="4">#REF!</definedName>
    <definedName name="LUIS">#REF!</definedName>
    <definedName name="LUISJUAN" localSheetId="10">#REF!</definedName>
    <definedName name="LUISJUAN" localSheetId="4">#REF!</definedName>
    <definedName name="LUISJUAN">#REF!</definedName>
    <definedName name="lusi" localSheetId="10">#REF!</definedName>
    <definedName name="lusi" localSheetId="4">#REF!</definedName>
    <definedName name="lusi">#REF!</definedName>
    <definedName name="MATRIZ.D" localSheetId="10">#REF!</definedName>
    <definedName name="MATRIZ.D" localSheetId="8">#REF!</definedName>
    <definedName name="MATRIZ.D" localSheetId="7">#REF!</definedName>
    <definedName name="MATRIZ.D" localSheetId="4">#REF!</definedName>
    <definedName name="MATRIZ.D" localSheetId="5">#REF!</definedName>
    <definedName name="MATRIZ.D" localSheetId="6">#REF!</definedName>
    <definedName name="MATRIZ.D">#REF!</definedName>
    <definedName name="MATRIZ.E" localSheetId="10">'[19]EXTRACCIÓN (PARAFINADA)'!#REF!</definedName>
    <definedName name="MATRIZ.E" localSheetId="7">'[19]EXTRACCIÓN (PARAFINADA)'!#REF!</definedName>
    <definedName name="MATRIZ.E" localSheetId="4">'[19]EXTRACCIÓN (PARAFINADA)'!#REF!</definedName>
    <definedName name="MATRIZ.E" localSheetId="5">'[19]EXTRACCIÓN (PARAFINADA)'!#REF!</definedName>
    <definedName name="MATRIZ.E">'[19]EXTRACCIÓN (PARAFINADA)'!#REF!</definedName>
    <definedName name="MATRIZ.F" localSheetId="9">#REF!</definedName>
    <definedName name="MATRIZ.F" localSheetId="10">#REF!</definedName>
    <definedName name="MATRIZ.F" localSheetId="8">#REF!</definedName>
    <definedName name="MATRIZ.F" localSheetId="4">#REF!</definedName>
    <definedName name="MATRIZ.F">#REF!</definedName>
    <definedName name="MAURICIO" localSheetId="10">#REF!</definedName>
    <definedName name="MAURICIO" localSheetId="8">#REF!</definedName>
    <definedName name="MAURICIO" localSheetId="4">#REF!</definedName>
    <definedName name="MAURICIO">#REF!</definedName>
    <definedName name="msdmsdn" localSheetId="10">#REF!</definedName>
    <definedName name="msdmsdn" localSheetId="8">#REF!</definedName>
    <definedName name="msdmsdn" localSheetId="7">#REF!</definedName>
    <definedName name="msdmsdn" localSheetId="4">#REF!</definedName>
    <definedName name="msdmsdn" localSheetId="5">#REF!</definedName>
    <definedName name="msdmsdn" localSheetId="6">#REF!</definedName>
    <definedName name="msdmsdn">#REF!</definedName>
    <definedName name="MuestNo">[20]DATOS!$AI$3:$AI$1127</definedName>
    <definedName name="muestra" localSheetId="9">#REF!</definedName>
    <definedName name="muestra" localSheetId="10">#REF!</definedName>
    <definedName name="muestra" localSheetId="8">#REF!</definedName>
    <definedName name="muestra" localSheetId="4">#REF!</definedName>
    <definedName name="muestra">#REF!</definedName>
    <definedName name="MuestraNo" localSheetId="10">#REF!</definedName>
    <definedName name="MuestraNo" localSheetId="8">#REF!</definedName>
    <definedName name="MuestraNo" localSheetId="4">#REF!</definedName>
    <definedName name="MuestraNo">#REF!</definedName>
    <definedName name="NLL">"Rectángulo 9"</definedName>
    <definedName name="nnnnnn">[21]Lista!$B$17:$B$37</definedName>
    <definedName name="NORMA" localSheetId="9">#REF!</definedName>
    <definedName name="NORMA" localSheetId="10">#REF!</definedName>
    <definedName name="NORMA" localSheetId="8">#REF!</definedName>
    <definedName name="NORMA" localSheetId="7">#REF!</definedName>
    <definedName name="NORMA" localSheetId="4">#REF!</definedName>
    <definedName name="NORMA" localSheetId="5">#REF!</definedName>
    <definedName name="NORMA" localSheetId="6">#REF!</definedName>
    <definedName name="NORMA">#REF!</definedName>
    <definedName name="NORMAS" localSheetId="10">#REF!</definedName>
    <definedName name="NORMAS" localSheetId="8">#REF!</definedName>
    <definedName name="NORMAS" localSheetId="4">#REF!</definedName>
    <definedName name="NORMAS" localSheetId="5">#REF!</definedName>
    <definedName name="NORMAS" localSheetId="6">#REF!</definedName>
    <definedName name="NORMAS">#REF!</definedName>
    <definedName name="NOTAS" localSheetId="10">#REF!</definedName>
    <definedName name="NOTAS" localSheetId="4">#REF!</definedName>
    <definedName name="NOTAS">#REF!</definedName>
    <definedName name="ÑÑ" localSheetId="10">#REF!</definedName>
    <definedName name="ÑÑ" localSheetId="4">#REF!</definedName>
    <definedName name="ÑÑ">#REF!</definedName>
    <definedName name="ÑÑÑ" localSheetId="10">#REF!</definedName>
    <definedName name="ÑÑÑ" localSheetId="4">#REF!</definedName>
    <definedName name="ÑÑÑ">#REF!</definedName>
    <definedName name="obra" localSheetId="1">[2]DATOS!$B$1:$B$65536</definedName>
    <definedName name="obra">[1]DATOS!$B$1:$B$65536</definedName>
    <definedName name="observaciones" localSheetId="9">#REF!</definedName>
    <definedName name="observaciones" localSheetId="10">#REF!</definedName>
    <definedName name="observaciones" localSheetId="8">#REF!</definedName>
    <definedName name="observaciones" localSheetId="4">#REF!</definedName>
    <definedName name="observaciones">#REF!</definedName>
    <definedName name="P" localSheetId="10">#REF!</definedName>
    <definedName name="P" localSheetId="8">#REF!</definedName>
    <definedName name="P" localSheetId="7">#REF!</definedName>
    <definedName name="P" localSheetId="4">#REF!</definedName>
    <definedName name="P" localSheetId="5">#REF!</definedName>
    <definedName name="P" localSheetId="6">#REF!</definedName>
    <definedName name="P">#REF!</definedName>
    <definedName name="perf" localSheetId="10">#REF!</definedName>
    <definedName name="perf" localSheetId="4">#REF!</definedName>
    <definedName name="perf">#REF!</definedName>
    <definedName name="perfil" localSheetId="10">#REF!</definedName>
    <definedName name="perfil" localSheetId="4">#REF!</definedName>
    <definedName name="perfil">#REF!</definedName>
    <definedName name="Peso1A" localSheetId="10">#REF!</definedName>
    <definedName name="Peso1A" localSheetId="4">#REF!</definedName>
    <definedName name="Peso1A">#REF!</definedName>
    <definedName name="Peso2A" localSheetId="10">#REF!</definedName>
    <definedName name="Peso2A" localSheetId="4">#REF!</definedName>
    <definedName name="Peso2A">#REF!</definedName>
    <definedName name="Peso3" localSheetId="10">#REF!</definedName>
    <definedName name="Peso3" localSheetId="4">#REF!</definedName>
    <definedName name="Peso3">#REF!</definedName>
    <definedName name="Peso4" localSheetId="10">#REF!</definedName>
    <definedName name="Peso4" localSheetId="4">#REF!</definedName>
    <definedName name="Peso4">#REF!</definedName>
    <definedName name="Pesoagua2" localSheetId="10">#REF!</definedName>
    <definedName name="Pesoagua2" localSheetId="4">#REF!</definedName>
    <definedName name="Pesoagua2">#REF!</definedName>
    <definedName name="Pesoagua3" localSheetId="10">#REF!</definedName>
    <definedName name="Pesoagua3" localSheetId="4">#REF!</definedName>
    <definedName name="Pesoagua3">#REF!</definedName>
    <definedName name="PesoAire" localSheetId="10">#REF!</definedName>
    <definedName name="PesoAire" localSheetId="4">#REF!</definedName>
    <definedName name="PesoAire">#REF!</definedName>
    <definedName name="PesoAire2" localSheetId="10">#REF!</definedName>
    <definedName name="PesoAire2" localSheetId="4">#REF!</definedName>
    <definedName name="PesoAire2">#REF!</definedName>
    <definedName name="Pesoaire3" localSheetId="10">#REF!</definedName>
    <definedName name="Pesoaire3" localSheetId="4">#REF!</definedName>
    <definedName name="Pesoaire3">#REF!</definedName>
    <definedName name="Pesoenagua" localSheetId="10">#REF!</definedName>
    <definedName name="Pesoenagua" localSheetId="4">#REF!</definedName>
    <definedName name="Pesoenagua">#REF!</definedName>
    <definedName name="Pesoparaf3" localSheetId="10">#REF!</definedName>
    <definedName name="Pesoparaf3" localSheetId="4">#REF!</definedName>
    <definedName name="Pesoparaf3">#REF!</definedName>
    <definedName name="Pesoparafinada" localSheetId="10">#REF!</definedName>
    <definedName name="Pesoparafinada" localSheetId="4">#REF!</definedName>
    <definedName name="Pesoparafinada">#REF!</definedName>
    <definedName name="PesoParf2" localSheetId="10">#REF!</definedName>
    <definedName name="PesoParf2" localSheetId="4">#REF!</definedName>
    <definedName name="PesoParf2">#REF!</definedName>
    <definedName name="PESORETCF1" localSheetId="10">#REF!</definedName>
    <definedName name="PESORETCF1" localSheetId="4">#REF!</definedName>
    <definedName name="PESORETCF1">#REF!</definedName>
    <definedName name="PESORETCF2" localSheetId="10">#REF!</definedName>
    <definedName name="PESORETCF2" localSheetId="4">#REF!</definedName>
    <definedName name="PESORETCF2">#REF!</definedName>
    <definedName name="PESORETCF3" localSheetId="10">#REF!</definedName>
    <definedName name="PESORETCF3" localSheetId="4">#REF!</definedName>
    <definedName name="PESORETCF3">#REF!</definedName>
    <definedName name="plano" localSheetId="10">#REF!</definedName>
    <definedName name="plano" localSheetId="4">#REF!</definedName>
    <definedName name="plano">#REF!</definedName>
    <definedName name="planta" localSheetId="10">#REF!</definedName>
    <definedName name="planta" localSheetId="4">#REF!</definedName>
    <definedName name="planta">#REF!</definedName>
    <definedName name="porcentaje_aditivo" localSheetId="10">#REF!</definedName>
    <definedName name="porcentaje_aditivo" localSheetId="8">#REF!</definedName>
    <definedName name="porcentaje_aditivo" localSheetId="4">#REF!</definedName>
    <definedName name="porcentaje_aditivo" localSheetId="5">#REF!</definedName>
    <definedName name="porcentaje_aditivo" localSheetId="6">#REF!</definedName>
    <definedName name="porcentaje_aditivo">#REF!</definedName>
    <definedName name="porcentaje_finos" localSheetId="10">#REF!</definedName>
    <definedName name="porcentaje_finos" localSheetId="8">#REF!</definedName>
    <definedName name="porcentaje_finos" localSheetId="4">#REF!</definedName>
    <definedName name="porcentaje_finos" localSheetId="5">#REF!</definedName>
    <definedName name="porcentaje_finos" localSheetId="6">#REF!</definedName>
    <definedName name="porcentaje_finos">#REF!</definedName>
    <definedName name="porcentaje_gruesos" localSheetId="10">#REF!</definedName>
    <definedName name="porcentaje_gruesos" localSheetId="4">#REF!</definedName>
    <definedName name="porcentaje_gruesos" localSheetId="5">#REF!</definedName>
    <definedName name="porcentaje_gruesos">#REF!</definedName>
    <definedName name="PPP" localSheetId="10">#REF!</definedName>
    <definedName name="PPP" localSheetId="4">#REF!</definedName>
    <definedName name="PPP">#REF!</definedName>
    <definedName name="PPPP" localSheetId="10">#REF!</definedName>
    <definedName name="PPPP" localSheetId="4">#REF!</definedName>
    <definedName name="PPPP">#REF!</definedName>
    <definedName name="PPPPP" localSheetId="10">#REF!</definedName>
    <definedName name="PPPPP" localSheetId="4">#REF!</definedName>
    <definedName name="PPPPP">#REF!</definedName>
    <definedName name="PR" localSheetId="10">#REF!</definedName>
    <definedName name="PR" localSheetId="4">#REF!</definedName>
    <definedName name="PR" localSheetId="5">#REF!</definedName>
    <definedName name="PR">#REF!</definedName>
    <definedName name="PRINT_AREA">#N/A</definedName>
    <definedName name="PRINT_TITLES">#N/A</definedName>
    <definedName name="PRINT_TITLES_MI">#N/A</definedName>
    <definedName name="Proceso" localSheetId="9">#REF!</definedName>
    <definedName name="Proceso" localSheetId="10">#REF!</definedName>
    <definedName name="Proceso" localSheetId="8">#REF!</definedName>
    <definedName name="Proceso" localSheetId="4">#REF!</definedName>
    <definedName name="Proceso" localSheetId="5">#REF!</definedName>
    <definedName name="Proceso">#REF!</definedName>
    <definedName name="Procesos" localSheetId="10">#REF!</definedName>
    <definedName name="Procesos" localSheetId="8">#REF!</definedName>
    <definedName name="Procesos" localSheetId="4">#REF!</definedName>
    <definedName name="Procesos" localSheetId="5">#REF!</definedName>
    <definedName name="Procesos">#REF!</definedName>
    <definedName name="propiedades" localSheetId="10">#REF!</definedName>
    <definedName name="propiedades" localSheetId="8">#REF!</definedName>
    <definedName name="propiedades" localSheetId="4">#REF!</definedName>
    <definedName name="propiedades" localSheetId="5">#REF!</definedName>
    <definedName name="propiedades">#REF!</definedName>
    <definedName name="proporciones" localSheetId="10">#REF!</definedName>
    <definedName name="proporciones" localSheetId="4">#REF!</definedName>
    <definedName name="proporciones" localSheetId="5">#REF!</definedName>
    <definedName name="proporciones">#REF!</definedName>
    <definedName name="proporciones_volumen" localSheetId="10">#REF!</definedName>
    <definedName name="proporciones_volumen" localSheetId="4">#REF!</definedName>
    <definedName name="proporciones_volumen" localSheetId="5">#REF!</definedName>
    <definedName name="proporciones_volumen">#REF!</definedName>
    <definedName name="REDGUAYABALCONS" localSheetId="9"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10"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8"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7"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4"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5"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localSheetId="6"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DGUAYABALCONS"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f" localSheetId="1">[2]DATOS!$A$1:$A$65536</definedName>
    <definedName name="ref">[1]DATOS!$A$1:$A$65536</definedName>
    <definedName name="reg" localSheetId="1">#REF!</definedName>
    <definedName name="reg" localSheetId="9">#REF!</definedName>
    <definedName name="reg" localSheetId="10">#REF!</definedName>
    <definedName name="reg" localSheetId="8">#REF!</definedName>
    <definedName name="reg" localSheetId="7">#REF!</definedName>
    <definedName name="reg" localSheetId="4">#REF!</definedName>
    <definedName name="reg" localSheetId="5">#REF!</definedName>
    <definedName name="reg" localSheetId="6">#REF!</definedName>
    <definedName name="reg">#REF!</definedName>
    <definedName name="Registro" localSheetId="8">[1]DATOS!#REF!</definedName>
    <definedName name="Registro" localSheetId="7">[1]DATOS!#REF!</definedName>
    <definedName name="Registro" localSheetId="4">[1]DATOS!#REF!</definedName>
    <definedName name="Registro">[1]DATOS!#REF!</definedName>
    <definedName name="RENDIJALISCOOPERACIÓN" localSheetId="9"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10"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8"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7"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4"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5"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localSheetId="6"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DIJALISCOOPERACIÓN"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9"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10"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8"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7"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4"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5"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localSheetId="6"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NJALISCOOPERACIÓN"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reteido38" localSheetId="9">#REF!</definedName>
    <definedName name="reteido38" localSheetId="10">#REF!</definedName>
    <definedName name="reteido38" localSheetId="8">#REF!</definedName>
    <definedName name="reteido38" localSheetId="4">#REF!</definedName>
    <definedName name="reteido38">#REF!</definedName>
    <definedName name="reteido4" localSheetId="10">#REF!</definedName>
    <definedName name="reteido4" localSheetId="8">#REF!</definedName>
    <definedName name="reteido4" localSheetId="4">#REF!</definedName>
    <definedName name="reteido4">#REF!</definedName>
    <definedName name="Retenido1" localSheetId="10">#REF!</definedName>
    <definedName name="Retenido1" localSheetId="8">#REF!</definedName>
    <definedName name="Retenido1" localSheetId="4">#REF!</definedName>
    <definedName name="Retenido1">#REF!</definedName>
    <definedName name="Retenido10" localSheetId="10">#REF!</definedName>
    <definedName name="Retenido10" localSheetId="4">#REF!</definedName>
    <definedName name="Retenido10">#REF!</definedName>
    <definedName name="Retenido100" localSheetId="10">#REF!</definedName>
    <definedName name="Retenido100" localSheetId="4">#REF!</definedName>
    <definedName name="Retenido100">#REF!</definedName>
    <definedName name="retenido112" localSheetId="10">#REF!</definedName>
    <definedName name="retenido112" localSheetId="4">#REF!</definedName>
    <definedName name="retenido112">#REF!</definedName>
    <definedName name="retenido12" localSheetId="10">#REF!</definedName>
    <definedName name="retenido12" localSheetId="4">#REF!</definedName>
    <definedName name="retenido12">#REF!</definedName>
    <definedName name="Retenido200" localSheetId="10">#REF!</definedName>
    <definedName name="Retenido200" localSheetId="4">#REF!</definedName>
    <definedName name="Retenido200">#REF!</definedName>
    <definedName name="Retenido30" localSheetId="10">#REF!</definedName>
    <definedName name="Retenido30" localSheetId="4">#REF!</definedName>
    <definedName name="Retenido30">#REF!</definedName>
    <definedName name="Retenido34" localSheetId="10">#REF!</definedName>
    <definedName name="Retenido34" localSheetId="4">#REF!</definedName>
    <definedName name="Retenido34">#REF!</definedName>
    <definedName name="retenido38" localSheetId="10">#REF!</definedName>
    <definedName name="retenido38" localSheetId="4">#REF!</definedName>
    <definedName name="retenido38">#REF!</definedName>
    <definedName name="Retenido38." localSheetId="10">#REF!</definedName>
    <definedName name="Retenido38." localSheetId="4">#REF!</definedName>
    <definedName name="Retenido38.">#REF!</definedName>
    <definedName name="retenido4" localSheetId="10">#REF!</definedName>
    <definedName name="retenido4" localSheetId="4">#REF!</definedName>
    <definedName name="retenido4">#REF!</definedName>
    <definedName name="retenido40" localSheetId="10">#REF!</definedName>
    <definedName name="retenido40" localSheetId="4">#REF!</definedName>
    <definedName name="retenido40">#REF!</definedName>
    <definedName name="Retenido50" localSheetId="10">#REF!</definedName>
    <definedName name="Retenido50" localSheetId="4">#REF!</definedName>
    <definedName name="Retenido50">#REF!</definedName>
    <definedName name="Retenido8" localSheetId="10">#REF!</definedName>
    <definedName name="Retenido8" localSheetId="4">#REF!</definedName>
    <definedName name="Retenido8">#REF!</definedName>
    <definedName name="Retenido80" localSheetId="10">#REF!</definedName>
    <definedName name="Retenido80" localSheetId="4">#REF!</definedName>
    <definedName name="Retenido80">#REF!</definedName>
    <definedName name="RF" localSheetId="1">[2]DATOS!#REF!</definedName>
    <definedName name="RF" localSheetId="10">[1]DATOS!#REF!</definedName>
    <definedName name="RF" localSheetId="4">[1]DATOS!#REF!</definedName>
    <definedName name="RF" localSheetId="5">[1]DATOS!#REF!</definedName>
    <definedName name="RF">[1]DATOS!#REF!</definedName>
    <definedName name="RICE" localSheetId="9">#REF!</definedName>
    <definedName name="RICE" localSheetId="10">#REF!</definedName>
    <definedName name="RICE" localSheetId="8">#REF!</definedName>
    <definedName name="RICE" localSheetId="4">#REF!</definedName>
    <definedName name="RICE">#REF!</definedName>
    <definedName name="Roughness_Processed_BTAVCICD1" localSheetId="10">#REF!</definedName>
    <definedName name="Roughness_Processed_BTAVCICD1" localSheetId="8">#REF!</definedName>
    <definedName name="Roughness_Processed_BTAVCICD1" localSheetId="4">#REF!</definedName>
    <definedName name="Roughness_Processed_BTAVCICD1">#REF!</definedName>
    <definedName name="s4o" localSheetId="9">#REF!</definedName>
    <definedName name="s4o" localSheetId="10">#REF!</definedName>
    <definedName name="s4o" localSheetId="8">#REF!</definedName>
    <definedName name="s4o" localSheetId="7">#REF!</definedName>
    <definedName name="s4o" localSheetId="4">#REF!</definedName>
    <definedName name="s4o">#REF!</definedName>
    <definedName name="sdsd">[22]Lista!$B$4:$B$12</definedName>
    <definedName name="sjdjhfdggf" localSheetId="9">#REF!</definedName>
    <definedName name="sjdjhfdggf" localSheetId="10">#REF!</definedName>
    <definedName name="sjdjhfdggf" localSheetId="8">#REF!</definedName>
    <definedName name="sjdjhfdggf" localSheetId="4">#REF!</definedName>
    <definedName name="sjdjhfdggf">#REF!</definedName>
    <definedName name="slskjsjs" localSheetId="10">#REF!</definedName>
    <definedName name="slskjsjs" localSheetId="8">#REF!</definedName>
    <definedName name="slskjsjs" localSheetId="4">#REF!</definedName>
    <definedName name="slskjsjs">#REF!</definedName>
    <definedName name="smi" localSheetId="10">#REF!</definedName>
    <definedName name="smi" localSheetId="8">#REF!</definedName>
    <definedName name="smi" localSheetId="4">#REF!</definedName>
    <definedName name="smi">#REF!</definedName>
    <definedName name="sojo" localSheetId="10">#REF!</definedName>
    <definedName name="sojo" localSheetId="4">#REF!</definedName>
    <definedName name="sojo">#REF!</definedName>
    <definedName name="SOLI" localSheetId="10">#REF!</definedName>
    <definedName name="SOLI" localSheetId="4">#REF!</definedName>
    <definedName name="SOLI">#REF!</definedName>
    <definedName name="sososo" localSheetId="10">#REF!</definedName>
    <definedName name="sososo" localSheetId="4">#REF!</definedName>
    <definedName name="sososo">#REF!</definedName>
    <definedName name="ssdd">[22]Lista!$B$23:$B$43</definedName>
    <definedName name="SUELO">[23]Hoja1!$B$3:$B$5</definedName>
    <definedName name="sumatoria" localSheetId="9">#REF!</definedName>
    <definedName name="sumatoria" localSheetId="10">#REF!</definedName>
    <definedName name="sumatoria" localSheetId="8">#REF!</definedName>
    <definedName name="sumatoria" localSheetId="4">#REF!</definedName>
    <definedName name="sumatoria">#REF!</definedName>
    <definedName name="tamaño_maximo" localSheetId="10">#REF!</definedName>
    <definedName name="tamaño_maximo" localSheetId="8">#REF!</definedName>
    <definedName name="tamaño_maximo" localSheetId="7">#REF!</definedName>
    <definedName name="tamaño_maximo" localSheetId="4">#REF!</definedName>
    <definedName name="tamaño_maximo" localSheetId="5">#REF!</definedName>
    <definedName name="tamaño_maximo" localSheetId="6">#REF!</definedName>
    <definedName name="tamaño_maximo">#REF!</definedName>
    <definedName name="TAMICES" localSheetId="10">#REF!</definedName>
    <definedName name="TAMICES" localSheetId="4">#REF!</definedName>
    <definedName name="TAMICES">#REF!</definedName>
    <definedName name="TER" localSheetId="9">[8]Hoja2!$C$5:$C$7</definedName>
    <definedName name="TER" localSheetId="10">[8]Hoja2!$C$5:$C$7</definedName>
    <definedName name="TER" localSheetId="8">[8]Hoja2!$C$5:$C$7</definedName>
    <definedName name="TER">[8]Hoja2!$C$5:$C$7</definedName>
    <definedName name="TipoDeDocumento" localSheetId="9">#REF!</definedName>
    <definedName name="TipoDeDocumento" localSheetId="10">#REF!</definedName>
    <definedName name="TipoDeDocumento" localSheetId="8">#REF!</definedName>
    <definedName name="TipoDeDocumento" localSheetId="4">#REF!</definedName>
    <definedName name="TipoDeDocumento" localSheetId="5">#REF!</definedName>
    <definedName name="TipoDeDocumento" localSheetId="6">#REF!</definedName>
    <definedName name="TipoDeDocumento">#REF!</definedName>
    <definedName name="TipoDoc">[24]Lista!$B$4:$B$17</definedName>
    <definedName name="TipoDocumento" localSheetId="9">#REF!</definedName>
    <definedName name="TipoDocumento" localSheetId="10">#REF!</definedName>
    <definedName name="TipoDocumento" localSheetId="8">#REF!</definedName>
    <definedName name="TipoDocumento" localSheetId="7">#REF!</definedName>
    <definedName name="TipoDocumento" localSheetId="4">#REF!</definedName>
    <definedName name="TipoDocumento" localSheetId="5">#REF!</definedName>
    <definedName name="TipoDocumento" localSheetId="6">#REF!</definedName>
    <definedName name="TipoDocumento">#REF!</definedName>
    <definedName name="_xlnm.Print_Titles" localSheetId="9">'Reg fotográfico ambiental UF1y3'!$A:$L,'Reg fotográfico ambiental UF1y3'!$1:$3</definedName>
    <definedName name="_xlnm.Print_Titles" localSheetId="10">'Reg fotográfico ambiental UF2,1'!$A:$L,'Reg fotográfico ambiental UF2,1'!$1:$3</definedName>
    <definedName name="_xlnm.Print_Titles" localSheetId="8">'Registro fotográfico OyM'!$A:$L,'Registro fotográfico OyM'!$1:$3</definedName>
    <definedName name="_xlnm.Print_Titles" localSheetId="4">'Registro fotográfico redes'!$A:$L,'Registro fotográfico redes'!$1:$3</definedName>
    <definedName name="_xlnm.Print_Titles" localSheetId="5">'Registro fotográfico técnico'!$A:$L,'Registro fotográfico técnico'!$1:$3</definedName>
    <definedName name="_xlnm.Print_Titles" localSheetId="6">'Registro fotográfico túnel'!$A:$L,'Registro fotográfico túnel'!$1:$3</definedName>
    <definedName name="TT" localSheetId="9">#REF!</definedName>
    <definedName name="TT" localSheetId="10">#REF!</definedName>
    <definedName name="TT" localSheetId="8">#REF!</definedName>
    <definedName name="TT" localSheetId="4">#REF!</definedName>
    <definedName name="TT">#REF!</definedName>
    <definedName name="UIY" localSheetId="10">#REF!</definedName>
    <definedName name="UIY" localSheetId="8">#REF!</definedName>
    <definedName name="UIY" localSheetId="4">#REF!</definedName>
    <definedName name="UIY">#REF!</definedName>
    <definedName name="VALOR_CONSIGNADO">'[6]Consignaciones CCS'!$H$8:$H$379</definedName>
    <definedName name="vidr1" localSheetId="1">[2]DATOS!$J$1:$J$65536</definedName>
    <definedName name="vidr1">[1]DATOS!$J$1:$J$65536</definedName>
    <definedName name="vidr2" localSheetId="1">[2]DATOS!$N$1:$N$65536</definedName>
    <definedName name="vidr2">[1]DATOS!$N$1:$N$65536</definedName>
    <definedName name="vidr3" localSheetId="1">[2]DATOS!$Q$1:$Q$65536</definedName>
    <definedName name="vidr3">[1]DATOS!$Q$1:$Q$65536</definedName>
    <definedName name="vidr4" localSheetId="1">[2]DATOS!$T$1:$T$65536</definedName>
    <definedName name="vidr4">[1]DATOS!$T$1:$T$65536</definedName>
    <definedName name="vidri" localSheetId="1">[2]DATOS!$F$1:$F$65536</definedName>
    <definedName name="vidri">[1]DATOS!$F$1:$F$65536</definedName>
    <definedName name="Volumen" localSheetId="9">#REF!</definedName>
    <definedName name="Volumen" localSheetId="10">#REF!</definedName>
    <definedName name="Volumen" localSheetId="8">#REF!</definedName>
    <definedName name="Volumen" localSheetId="4">#REF!</definedName>
    <definedName name="Volumen">#REF!</definedName>
    <definedName name="VOLUMEN1" localSheetId="10">#REF!</definedName>
    <definedName name="VOLUMEN1" localSheetId="8">#REF!</definedName>
    <definedName name="VOLUMEN1" localSheetId="4">#REF!</definedName>
    <definedName name="VOLUMEN1">#REF!</definedName>
    <definedName name="wrn.portafolios." localSheetId="9"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10"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8"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7"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4"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5"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localSheetId="6"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wrn.portafolios." hidden="1">{#N/A,#N/A,FALSE,"1 Ago 99";#N/A,#N/A,FALSE,"31 Jul 99";#N/A,#N/A,FALSE,"30 Jul 99";#N/A,#N/A,FALSE,"18 Jul 99 ";#N/A,#N/A,FALSE,"29 Jul 99";#N/A,#N/A,FALSE,"28 Jul 99";#N/A,#N/A,FALSE,"27 Jul 99";#N/A,#N/A,FALSE,"26 Jul 99";#N/A,#N/A,FALSE,"25 Jul 99";#N/A,#N/A,FALSE,"24 Jul 99";#N/A,#N/A,FALSE,"23 Jul 99";#N/A,#N/A,FALSE,"22 Jul 99";#N/A,#N/A,FALSE,"21 Jul 99";#N/A,#N/A,FALSE,"19 Jul 99";#N/A,#N/A,FALSE,"17 Jul 99 ";#N/A,#N/A,FALSE,"16 Jul 99 ";#N/A,#N/A,FALSE,"15 Jul 99  ";#N/A,#N/A,FALSE,"14 Jul 99 ";#N/A,#N/A,FALSE,"13 Jul 99";#N/A,#N/A,FALSE,"11 Jul 99";#N/A,#N/A,FALSE,"10 Jul 99";#N/A,#N/A,FALSE,"9 Jul 99";#N/A,#N/A,FALSE,"8 Jul 99";#N/A,#N/A,FALSE,"7 Jul 99 ";#N/A,#N/A,FALSE,"6 Jul 99 ";#N/A,#N/A,FALSE,"5 Jul 99 ";#N/A,#N/A,FALSE,"4 Jul 99";#N/A,#N/A,FALSE,"3 Jul 99";#N/A,#N/A,FALSE,"2 Jul 99 ";#N/A,#N/A,FALSE,"1 Jul 99 ";#N/A,#N/A,FALSE,"12 Jul 99 "}</definedName>
    <definedName name="x">[21]Lista!$B$17:$B$37</definedName>
    <definedName name="yipitin" localSheetId="2">[1]DATOS!#REF!</definedName>
    <definedName name="yipitin" localSheetId="9">[1]DATOS!#REF!</definedName>
    <definedName name="yipitin" localSheetId="10">[1]DATOS!#REF!</definedName>
    <definedName name="yipitin" localSheetId="8">[1]DATOS!#REF!</definedName>
    <definedName name="yipitin" localSheetId="7">[1]DATOS!#REF!</definedName>
    <definedName name="yipitin" localSheetId="4">[1]DATOS!#REF!</definedName>
    <definedName name="yipitin" localSheetId="5">[1]DATOS!#REF!</definedName>
    <definedName name="yipitin">[1]DATOS!#REF!</definedName>
    <definedName name="Yipo" localSheetId="2">[1]DATOS!#REF!</definedName>
    <definedName name="Yipo" localSheetId="10">[1]DATOS!#REF!</definedName>
    <definedName name="Yipo" localSheetId="8">[1]DATOS!#REF!</definedName>
    <definedName name="Yipo" localSheetId="7">[1]DATOS!#REF!</definedName>
    <definedName name="Yipo" localSheetId="4">[1]DATOS!#REF!</definedName>
    <definedName name="Yipo">[1]DATOS!#REF!</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56" i="867" l="1"/>
  <c r="Q55" i="867"/>
  <c r="P54" i="867"/>
  <c r="O54" i="867"/>
  <c r="N54" i="867"/>
  <c r="Q53" i="867"/>
  <c r="P53" i="867"/>
  <c r="Q52" i="867"/>
  <c r="P51" i="867"/>
  <c r="O51" i="867"/>
  <c r="N51" i="867"/>
  <c r="M51" i="867"/>
  <c r="Q51" i="867" s="1"/>
  <c r="Q50" i="867"/>
  <c r="Q49" i="867"/>
  <c r="P48" i="867"/>
  <c r="O48" i="867"/>
  <c r="N48" i="867"/>
  <c r="M48" i="867"/>
  <c r="Q48" i="867" s="1"/>
  <c r="Q47" i="867"/>
  <c r="Q46" i="867"/>
  <c r="O45" i="867"/>
  <c r="N45" i="867"/>
  <c r="M45" i="867"/>
  <c r="Q45" i="867" s="1"/>
  <c r="Q44" i="867"/>
  <c r="Q43" i="867"/>
  <c r="Q42" i="867"/>
  <c r="O42" i="867"/>
  <c r="N42" i="867"/>
  <c r="M42" i="867"/>
  <c r="G42" i="867"/>
  <c r="Q41" i="867"/>
  <c r="Q40" i="867"/>
  <c r="G40" i="867"/>
  <c r="Q39" i="867"/>
  <c r="O39" i="867"/>
  <c r="N39" i="867"/>
  <c r="M39" i="867"/>
  <c r="M54" i="867" s="1"/>
  <c r="Q54" i="867" s="1"/>
  <c r="G39" i="867"/>
  <c r="Q38" i="867"/>
  <c r="G38" i="867"/>
  <c r="Q37" i="867"/>
  <c r="G37" i="867"/>
  <c r="O36" i="867"/>
  <c r="N36" i="867"/>
  <c r="M36" i="867"/>
  <c r="Q36" i="867" s="1"/>
  <c r="G36" i="867"/>
  <c r="O35" i="867"/>
  <c r="Q35" i="867" s="1"/>
  <c r="G35" i="867"/>
  <c r="O34" i="867"/>
  <c r="Q34" i="867" s="1"/>
  <c r="G34" i="867"/>
  <c r="P33" i="867"/>
  <c r="O33" i="867"/>
  <c r="N33" i="867"/>
  <c r="M33" i="867"/>
  <c r="Q33" i="867" s="1"/>
  <c r="G33" i="867"/>
  <c r="O32" i="867"/>
  <c r="N32" i="867"/>
  <c r="Q32" i="867" s="1"/>
  <c r="M32" i="867"/>
  <c r="G32" i="867"/>
  <c r="O31" i="867"/>
  <c r="Q31" i="867" s="1"/>
  <c r="N31" i="867"/>
  <c r="G31" i="867"/>
  <c r="G30" i="867"/>
  <c r="Q29" i="867"/>
  <c r="G29" i="867"/>
  <c r="Q28" i="867"/>
  <c r="G28" i="867"/>
  <c r="G27" i="867"/>
  <c r="Q26" i="867"/>
  <c r="G26" i="867"/>
  <c r="Q25" i="867"/>
  <c r="G25" i="867"/>
  <c r="P24" i="867"/>
  <c r="P30" i="867" s="1"/>
  <c r="O24" i="867"/>
  <c r="O30" i="867" s="1"/>
  <c r="N24" i="867"/>
  <c r="N30" i="867" s="1"/>
  <c r="M24" i="867"/>
  <c r="Q24" i="867" s="1"/>
  <c r="G24" i="867"/>
  <c r="O23" i="867"/>
  <c r="M23" i="867"/>
  <c r="G23" i="867"/>
  <c r="O22" i="867"/>
  <c r="G22" i="867"/>
  <c r="P21" i="867"/>
  <c r="P27" i="867" s="1"/>
  <c r="O21" i="867"/>
  <c r="O27" i="867" s="1"/>
  <c r="N21" i="867"/>
  <c r="N27" i="867" s="1"/>
  <c r="M21" i="867"/>
  <c r="M27" i="867" s="1"/>
  <c r="G21" i="867"/>
  <c r="Q20" i="867"/>
  <c r="G20" i="867"/>
  <c r="Q19" i="867"/>
  <c r="G19" i="867"/>
  <c r="P18" i="867"/>
  <c r="O18" i="867"/>
  <c r="N18" i="867"/>
  <c r="M18" i="867"/>
  <c r="Q18" i="867" s="1"/>
  <c r="G18" i="867"/>
  <c r="Q17" i="867"/>
  <c r="G17" i="867"/>
  <c r="Q16" i="867"/>
  <c r="G16" i="867"/>
  <c r="P15" i="867"/>
  <c r="O15" i="867"/>
  <c r="N15" i="867"/>
  <c r="M15" i="867"/>
  <c r="Q15" i="867" s="1"/>
  <c r="G15" i="867"/>
  <c r="P14" i="867"/>
  <c r="P23" i="867" s="1"/>
  <c r="N14" i="867"/>
  <c r="N23" i="867" s="1"/>
  <c r="Q23" i="867" s="1"/>
  <c r="M14" i="867"/>
  <c r="G14" i="867"/>
  <c r="P13" i="867"/>
  <c r="Q13" i="867" s="1"/>
  <c r="N13" i="867"/>
  <c r="N22" i="867" s="1"/>
  <c r="M13" i="867"/>
  <c r="G13" i="867"/>
  <c r="Q12" i="867"/>
  <c r="E12" i="867"/>
  <c r="D12" i="867"/>
  <c r="G12" i="867" s="1"/>
  <c r="G11" i="867"/>
  <c r="E11" i="867"/>
  <c r="D11" i="867"/>
  <c r="G10" i="867"/>
  <c r="Q27" i="867" l="1"/>
  <c r="Q14" i="867"/>
  <c r="M30" i="867"/>
  <c r="Q30" i="867" s="1"/>
  <c r="Q21" i="867"/>
  <c r="P22" i="867"/>
  <c r="Q22" i="867" s="1"/>
  <c r="O301" i="640"/>
  <c r="Q301" i="640" s="1"/>
  <c r="O300" i="640"/>
  <c r="Q300" i="640" s="1"/>
  <c r="O299" i="640"/>
  <c r="Q299" i="640" s="1"/>
  <c r="N294" i="640"/>
  <c r="O293" i="640"/>
  <c r="Q293" i="640" s="1"/>
  <c r="O292" i="640"/>
  <c r="Q292" i="640" s="1"/>
  <c r="O291" i="640"/>
  <c r="Q291" i="640" s="1"/>
  <c r="O288" i="640"/>
  <c r="Q288" i="640" s="1"/>
  <c r="O287" i="640"/>
  <c r="O286" i="640"/>
  <c r="O285" i="640"/>
  <c r="Q285" i="640" s="1"/>
  <c r="O284" i="640"/>
  <c r="Q284" i="640" s="1"/>
  <c r="O283" i="640"/>
  <c r="Q283" i="640" s="1"/>
  <c r="O282" i="640"/>
  <c r="Q282" i="640" s="1"/>
  <c r="O281" i="640"/>
  <c r="Q281" i="640" s="1"/>
  <c r="O280" i="640"/>
  <c r="Q280" i="640" s="1"/>
  <c r="O279" i="640"/>
  <c r="Q279" i="640" s="1"/>
  <c r="O278" i="640"/>
  <c r="Q278" i="640" s="1"/>
  <c r="O277" i="640"/>
  <c r="Q277" i="640" s="1"/>
  <c r="O276" i="640"/>
  <c r="Q276" i="640" s="1"/>
  <c r="O275" i="640"/>
  <c r="Q275" i="640" s="1"/>
  <c r="O274" i="640"/>
  <c r="Q274" i="640" s="1"/>
  <c r="O273" i="640"/>
  <c r="G273" i="640"/>
  <c r="Q272" i="640"/>
  <c r="O272" i="640"/>
  <c r="O271" i="640"/>
  <c r="Q271" i="640" s="1"/>
  <c r="Q270" i="640"/>
  <c r="O270" i="640"/>
  <c r="O269" i="640"/>
  <c r="G269" i="640"/>
  <c r="G294" i="640" s="1"/>
  <c r="O268" i="640"/>
  <c r="Q268" i="640" s="1"/>
  <c r="O257" i="640"/>
  <c r="Q257" i="640" s="1"/>
  <c r="R249" i="640"/>
  <c r="N249" i="640"/>
  <c r="G249" i="640"/>
  <c r="O248" i="640"/>
  <c r="Q248" i="640" s="1"/>
  <c r="O247" i="640"/>
  <c r="O246" i="640"/>
  <c r="Q246" i="640" s="1"/>
  <c r="R243" i="640"/>
  <c r="N243" i="640"/>
  <c r="N250" i="640" s="1"/>
  <c r="O240" i="640"/>
  <c r="Q240" i="640" s="1"/>
  <c r="O239" i="640"/>
  <c r="Q239" i="640" s="1"/>
  <c r="O238" i="640"/>
  <c r="Q238" i="640" s="1"/>
  <c r="O237" i="640"/>
  <c r="Q237" i="640" s="1"/>
  <c r="O236" i="640"/>
  <c r="Q236" i="640" s="1"/>
  <c r="O235" i="640"/>
  <c r="Q235" i="640" s="1"/>
  <c r="O234" i="640"/>
  <c r="Q234" i="640" s="1"/>
  <c r="O233" i="640"/>
  <c r="G233" i="640"/>
  <c r="G243" i="640" s="1"/>
  <c r="G250" i="640" s="1"/>
  <c r="O232" i="640"/>
  <c r="Q232" i="640" s="1"/>
  <c r="Q231" i="640"/>
  <c r="O231" i="640"/>
  <c r="O230" i="640"/>
  <c r="Q230" i="640" s="1"/>
  <c r="Q229" i="640"/>
  <c r="O229" i="640"/>
  <c r="O228" i="640"/>
  <c r="Q228" i="640" s="1"/>
  <c r="O227" i="640"/>
  <c r="Q227" i="640" s="1"/>
  <c r="O226" i="640"/>
  <c r="Q226" i="640" s="1"/>
  <c r="O225" i="640"/>
  <c r="Q225" i="640" s="1"/>
  <c r="O224" i="640"/>
  <c r="Q224" i="640" s="1"/>
  <c r="Q223" i="640"/>
  <c r="O223" i="640"/>
  <c r="O222" i="640"/>
  <c r="Q222" i="640" s="1"/>
  <c r="Q221" i="640"/>
  <c r="O221" i="640"/>
  <c r="O220" i="640"/>
  <c r="Q220" i="640" s="1"/>
  <c r="O219" i="640"/>
  <c r="Q219" i="640" s="1"/>
  <c r="O218" i="640"/>
  <c r="Q218" i="640" s="1"/>
  <c r="O217" i="640"/>
  <c r="Q217" i="640" s="1"/>
  <c r="O216" i="640"/>
  <c r="Q216" i="640" s="1"/>
  <c r="Q215" i="640"/>
  <c r="O215" i="640"/>
  <c r="O214" i="640"/>
  <c r="Q214" i="640" s="1"/>
  <c r="O213" i="640"/>
  <c r="Q213" i="640" s="1"/>
  <c r="O212" i="640"/>
  <c r="Q212" i="640" s="1"/>
  <c r="O211" i="640"/>
  <c r="Q211" i="640" s="1"/>
  <c r="O210" i="640"/>
  <c r="Q210" i="640" s="1"/>
  <c r="Q209" i="640"/>
  <c r="O209" i="640"/>
  <c r="O208" i="640"/>
  <c r="Q208" i="640" s="1"/>
  <c r="Q207" i="640"/>
  <c r="O207" i="640"/>
  <c r="O206" i="640"/>
  <c r="Q206" i="640" s="1"/>
  <c r="O205" i="640"/>
  <c r="Q205" i="640" s="1"/>
  <c r="O204" i="640"/>
  <c r="Q204" i="640" s="1"/>
  <c r="O203" i="640"/>
  <c r="Q203" i="640" s="1"/>
  <c r="O202" i="640"/>
  <c r="Q202" i="640" s="1"/>
  <c r="Q196" i="640"/>
  <c r="O196" i="640"/>
  <c r="O195" i="640"/>
  <c r="Q195" i="640" s="1"/>
  <c r="Q194" i="640"/>
  <c r="O194" i="640"/>
  <c r="O193" i="640"/>
  <c r="Q193" i="640" s="1"/>
  <c r="O192" i="640"/>
  <c r="Q192" i="640" s="1"/>
  <c r="N192" i="640"/>
  <c r="O191" i="640"/>
  <c r="Q191" i="640" s="1"/>
  <c r="O190" i="640"/>
  <c r="G190" i="640"/>
  <c r="Q190" i="640" s="1"/>
  <c r="O189" i="640"/>
  <c r="Q189" i="640" s="1"/>
  <c r="O188" i="640"/>
  <c r="Q188" i="640" s="1"/>
  <c r="O187" i="640"/>
  <c r="Q187" i="640" s="1"/>
  <c r="O186" i="640"/>
  <c r="Q186" i="640" s="1"/>
  <c r="O185" i="640"/>
  <c r="Q185" i="640" s="1"/>
  <c r="O184" i="640"/>
  <c r="Q184" i="640" s="1"/>
  <c r="O183" i="640"/>
  <c r="Q183" i="640" s="1"/>
  <c r="O182" i="640"/>
  <c r="Q182" i="640" s="1"/>
  <c r="O177" i="640"/>
  <c r="Q177" i="640" s="1"/>
  <c r="O176" i="640"/>
  <c r="Q176" i="640" s="1"/>
  <c r="O175" i="640"/>
  <c r="Q175" i="640" s="1"/>
  <c r="O174" i="640"/>
  <c r="Q174" i="640" s="1"/>
  <c r="O173" i="640"/>
  <c r="Q173" i="640" s="1"/>
  <c r="O172" i="640"/>
  <c r="Q172" i="640" s="1"/>
  <c r="O171" i="640"/>
  <c r="Q171" i="640" s="1"/>
  <c r="O170" i="640"/>
  <c r="Q170" i="640" s="1"/>
  <c r="O169" i="640"/>
  <c r="Q169" i="640" s="1"/>
  <c r="O162" i="640"/>
  <c r="Q162" i="640" s="1"/>
  <c r="O161" i="640"/>
  <c r="Q161" i="640" s="1"/>
  <c r="O160" i="640"/>
  <c r="Q160" i="640" s="1"/>
  <c r="O159" i="640"/>
  <c r="Q159" i="640" s="1"/>
  <c r="O158" i="640"/>
  <c r="Q158" i="640" s="1"/>
  <c r="O157" i="640"/>
  <c r="Q157" i="640" s="1"/>
  <c r="O156" i="640"/>
  <c r="O155" i="640"/>
  <c r="Q155" i="640" s="1"/>
  <c r="O154" i="640"/>
  <c r="Q154" i="640" s="1"/>
  <c r="O153" i="640"/>
  <c r="Q153" i="640" s="1"/>
  <c r="O152" i="640"/>
  <c r="Q152" i="640" s="1"/>
  <c r="O151" i="640"/>
  <c r="Q151" i="640" s="1"/>
  <c r="O147" i="640"/>
  <c r="Q147" i="640" s="1"/>
  <c r="O146" i="640"/>
  <c r="Q146" i="640" s="1"/>
  <c r="O145" i="640"/>
  <c r="Q145" i="640" s="1"/>
  <c r="O144" i="640"/>
  <c r="Q144" i="640" s="1"/>
  <c r="O143" i="640"/>
  <c r="Q143" i="640" s="1"/>
  <c r="O142" i="640"/>
  <c r="Q142" i="640" s="1"/>
  <c r="O141" i="640"/>
  <c r="Q141" i="640" s="1"/>
  <c r="O140" i="640"/>
  <c r="Q140" i="640" s="1"/>
  <c r="O139" i="640"/>
  <c r="Q139" i="640" s="1"/>
  <c r="O138" i="640"/>
  <c r="Q138" i="640" s="1"/>
  <c r="O137" i="640"/>
  <c r="Q137" i="640" s="1"/>
  <c r="O136" i="640"/>
  <c r="G136" i="640"/>
  <c r="O135" i="640"/>
  <c r="Q135" i="640" s="1"/>
  <c r="O134" i="640"/>
  <c r="Q134" i="640" s="1"/>
  <c r="O133" i="640"/>
  <c r="Q133" i="640" s="1"/>
  <c r="O132" i="640"/>
  <c r="Q132" i="640" s="1"/>
  <c r="Q131" i="640"/>
  <c r="O131" i="640"/>
  <c r="O130" i="640"/>
  <c r="Q130" i="640" s="1"/>
  <c r="Q129" i="640"/>
  <c r="O129" i="640"/>
  <c r="O128" i="640"/>
  <c r="Q128" i="640" s="1"/>
  <c r="O127" i="640"/>
  <c r="Q127" i="640" s="1"/>
  <c r="O126" i="640"/>
  <c r="Q126" i="640" s="1"/>
  <c r="O125" i="640"/>
  <c r="Q125" i="640" s="1"/>
  <c r="O124" i="640"/>
  <c r="Q124" i="640" s="1"/>
  <c r="Q123" i="640"/>
  <c r="O123" i="640"/>
  <c r="O122" i="640"/>
  <c r="Q122" i="640" s="1"/>
  <c r="Q121" i="640"/>
  <c r="O121" i="640"/>
  <c r="O120" i="640"/>
  <c r="Q120" i="640" s="1"/>
  <c r="O119" i="640"/>
  <c r="Q119" i="640" s="1"/>
  <c r="O113" i="640"/>
  <c r="Q113" i="640" s="1"/>
  <c r="O112" i="640"/>
  <c r="Q112" i="640" s="1"/>
  <c r="G111" i="640"/>
  <c r="G114" i="640" s="1"/>
  <c r="O110" i="640"/>
  <c r="Q110" i="640" s="1"/>
  <c r="O109" i="640"/>
  <c r="Q109" i="640" s="1"/>
  <c r="O108" i="640"/>
  <c r="Q108" i="640" s="1"/>
  <c r="O107" i="640"/>
  <c r="Q107" i="640" s="1"/>
  <c r="O106" i="640"/>
  <c r="Q106" i="640" s="1"/>
  <c r="O105" i="640"/>
  <c r="Q105" i="640" s="1"/>
  <c r="O104" i="640"/>
  <c r="Q104" i="640" s="1"/>
  <c r="O103" i="640"/>
  <c r="Q103" i="640" s="1"/>
  <c r="O102" i="640"/>
  <c r="Q102" i="640" s="1"/>
  <c r="O101" i="640"/>
  <c r="Q101" i="640" s="1"/>
  <c r="O100" i="640"/>
  <c r="Q100" i="640" s="1"/>
  <c r="O99" i="640"/>
  <c r="Q99" i="640" s="1"/>
  <c r="O98" i="640"/>
  <c r="Q98" i="640" s="1"/>
  <c r="O97" i="640"/>
  <c r="Q97" i="640" s="1"/>
  <c r="Q96" i="640"/>
  <c r="O96" i="640"/>
  <c r="O95" i="640"/>
  <c r="Q95" i="640" s="1"/>
  <c r="O94" i="640"/>
  <c r="Q94" i="640" s="1"/>
  <c r="O93" i="640"/>
  <c r="Q93" i="640" s="1"/>
  <c r="O92" i="640"/>
  <c r="Q92" i="640" s="1"/>
  <c r="O91" i="640"/>
  <c r="Q91" i="640" s="1"/>
  <c r="O90" i="640"/>
  <c r="Q90" i="640" s="1"/>
  <c r="O89" i="640"/>
  <c r="Q89" i="640" s="1"/>
  <c r="Q88" i="640"/>
  <c r="O88" i="640"/>
  <c r="O87" i="640"/>
  <c r="Q87" i="640" s="1"/>
  <c r="O86" i="640"/>
  <c r="Q86" i="640" s="1"/>
  <c r="O85" i="640"/>
  <c r="Q85" i="640" s="1"/>
  <c r="O84" i="640"/>
  <c r="Q84" i="640" s="1"/>
  <c r="O83" i="640"/>
  <c r="Q83" i="640" s="1"/>
  <c r="O82" i="640"/>
  <c r="Q82" i="640" s="1"/>
  <c r="O81" i="640"/>
  <c r="Q81" i="640" s="1"/>
  <c r="O80" i="640"/>
  <c r="Q80" i="640" s="1"/>
  <c r="O79" i="640"/>
  <c r="Q79" i="640" s="1"/>
  <c r="O78" i="640"/>
  <c r="Q78" i="640" s="1"/>
  <c r="O77" i="640"/>
  <c r="Q77" i="640" s="1"/>
  <c r="O76" i="640"/>
  <c r="Q76" i="640" s="1"/>
  <c r="O75" i="640"/>
  <c r="Q75" i="640" s="1"/>
  <c r="O74" i="640"/>
  <c r="Q74" i="640" s="1"/>
  <c r="O73" i="640"/>
  <c r="Q73" i="640" s="1"/>
  <c r="O72" i="640"/>
  <c r="Q72" i="640" s="1"/>
  <c r="O71" i="640"/>
  <c r="Q71" i="640" s="1"/>
  <c r="O70" i="640"/>
  <c r="Q70" i="640" s="1"/>
  <c r="O69" i="640"/>
  <c r="Q69" i="640" s="1"/>
  <c r="O68" i="640"/>
  <c r="Q68" i="640" s="1"/>
  <c r="O67" i="640"/>
  <c r="Q67" i="640" s="1"/>
  <c r="O66" i="640"/>
  <c r="Q66" i="640" s="1"/>
  <c r="O65" i="640"/>
  <c r="Q65" i="640" s="1"/>
  <c r="Q64" i="640"/>
  <c r="O64" i="640"/>
  <c r="O63" i="640"/>
  <c r="Q63" i="640" s="1"/>
  <c r="O62" i="640"/>
  <c r="Q62" i="640" s="1"/>
  <c r="O61" i="640"/>
  <c r="Q61" i="640" s="1"/>
  <c r="O60" i="640"/>
  <c r="Q60" i="640" s="1"/>
  <c r="O59" i="640"/>
  <c r="Q59" i="640" s="1"/>
  <c r="O58" i="640"/>
  <c r="Q58" i="640" s="1"/>
  <c r="O57" i="640"/>
  <c r="Q57" i="640" s="1"/>
  <c r="Q56" i="640"/>
  <c r="O56" i="640"/>
  <c r="O55" i="640"/>
  <c r="Q55" i="640" s="1"/>
  <c r="O54" i="640"/>
  <c r="Q54" i="640" s="1"/>
  <c r="O53" i="640"/>
  <c r="Q53" i="640" s="1"/>
  <c r="O52" i="640"/>
  <c r="Q52" i="640" s="1"/>
  <c r="O51" i="640"/>
  <c r="Q51" i="640" s="1"/>
  <c r="O50" i="640"/>
  <c r="Q50" i="640" s="1"/>
  <c r="O49" i="640"/>
  <c r="Q49" i="640" s="1"/>
  <c r="O48" i="640"/>
  <c r="Q48" i="640" s="1"/>
  <c r="O47" i="640"/>
  <c r="Q47" i="640" s="1"/>
  <c r="O46" i="640"/>
  <c r="Q46" i="640" s="1"/>
  <c r="O45" i="640"/>
  <c r="Q45" i="640" s="1"/>
  <c r="O44" i="640"/>
  <c r="Q44" i="640" s="1"/>
  <c r="O43" i="640"/>
  <c r="Q43" i="640" s="1"/>
  <c r="O42" i="640"/>
  <c r="Q42" i="640" s="1"/>
  <c r="O41" i="640"/>
  <c r="Q41" i="640" s="1"/>
  <c r="O40" i="640"/>
  <c r="Q40" i="640" s="1"/>
  <c r="O39" i="640"/>
  <c r="Q39" i="640" s="1"/>
  <c r="O38" i="640"/>
  <c r="Q38" i="640" s="1"/>
  <c r="O37" i="640"/>
  <c r="Q37" i="640" s="1"/>
  <c r="O36" i="640"/>
  <c r="Q36" i="640" s="1"/>
  <c r="O35" i="640"/>
  <c r="Q35" i="640" s="1"/>
  <c r="O34" i="640"/>
  <c r="Q34" i="640" s="1"/>
  <c r="O33" i="640"/>
  <c r="Q33" i="640" s="1"/>
  <c r="Q32" i="640"/>
  <c r="O32" i="640"/>
  <c r="O31" i="640"/>
  <c r="Q31" i="640" s="1"/>
  <c r="O30" i="640"/>
  <c r="Q30" i="640" s="1"/>
  <c r="O29" i="640"/>
  <c r="Q29" i="640" s="1"/>
  <c r="O28" i="640"/>
  <c r="Q28" i="640" s="1"/>
  <c r="O27" i="640"/>
  <c r="Q27" i="640" s="1"/>
  <c r="O26" i="640"/>
  <c r="Q26" i="640" s="1"/>
  <c r="O25" i="640"/>
  <c r="Q25" i="640" s="1"/>
  <c r="Q24" i="640"/>
  <c r="O24" i="640"/>
  <c r="O23" i="640"/>
  <c r="Q23" i="640" s="1"/>
  <c r="O22" i="640"/>
  <c r="Q22" i="640" s="1"/>
  <c r="O21" i="640"/>
  <c r="Q21" i="640" s="1"/>
  <c r="O20" i="640"/>
  <c r="Q20" i="640" s="1"/>
  <c r="O19" i="640"/>
  <c r="Q19" i="640" s="1"/>
  <c r="O18" i="640"/>
  <c r="Q18" i="640" s="1"/>
  <c r="O17" i="640"/>
  <c r="Q17" i="640" s="1"/>
  <c r="O16" i="640"/>
  <c r="Q16" i="640" s="1"/>
  <c r="O15" i="640"/>
  <c r="Q15" i="640" s="1"/>
  <c r="N14" i="640"/>
  <c r="Q136" i="640" l="1"/>
  <c r="R250" i="640"/>
  <c r="Q249" i="640"/>
  <c r="S249" i="640" s="1"/>
  <c r="Q273" i="640"/>
  <c r="Q233" i="640"/>
  <c r="Q111" i="640"/>
  <c r="Q114" i="640" s="1"/>
  <c r="Q243" i="640"/>
  <c r="Q269" i="640"/>
  <c r="Q294" i="640" s="1"/>
  <c r="S294" i="640" s="1"/>
  <c r="S243" i="640" l="1"/>
  <c r="Q250" i="640"/>
  <c r="S250" i="640" s="1"/>
  <c r="F283" i="316" l="1"/>
  <c r="J283" i="316" l="1"/>
  <c r="E165" i="316"/>
  <c r="G152" i="316" s="1"/>
  <c r="F211" i="316"/>
  <c r="J211" i="316" s="1"/>
  <c r="E263" i="316"/>
  <c r="I263" i="316" s="1"/>
  <c r="G157" i="316"/>
  <c r="J296" i="316"/>
  <c r="E286" i="316"/>
  <c r="C286" i="316"/>
  <c r="D266" i="316"/>
  <c r="B266" i="316"/>
  <c r="J248" i="316"/>
  <c r="E214" i="316"/>
  <c r="C214" i="316"/>
  <c r="D168" i="316"/>
  <c r="B168" i="316"/>
  <c r="K159" i="316"/>
  <c r="E159" i="316"/>
  <c r="G286" i="316"/>
  <c r="H157" i="316"/>
  <c r="K156" i="316"/>
  <c r="H156" i="316"/>
  <c r="G156" i="316"/>
  <c r="K155" i="316"/>
  <c r="F266" i="316" s="1"/>
  <c r="H155" i="316"/>
  <c r="K154" i="316"/>
  <c r="G251" i="316" s="1"/>
  <c r="H251" i="316" s="1"/>
  <c r="H154" i="316"/>
  <c r="G154" i="316"/>
  <c r="K153" i="316"/>
  <c r="G214" i="316" s="1"/>
  <c r="H153" i="316"/>
  <c r="K152" i="316"/>
  <c r="F168" i="316" s="1"/>
  <c r="H152" i="316"/>
  <c r="H159" i="316" l="1"/>
  <c r="G153" i="316"/>
  <c r="I165" i="316"/>
  <c r="G155" i="316"/>
  <c r="G159" i="316" l="1"/>
</calcChain>
</file>

<file path=xl/sharedStrings.xml><?xml version="1.0" encoding="utf-8"?>
<sst xmlns="http://schemas.openxmlformats.org/spreadsheetml/2006/main" count="2775" uniqueCount="1283">
  <si>
    <t>CÓDIGO</t>
  </si>
  <si>
    <t>GESTIÓN CONTRACTUAL Y SEGUIMIENTO DE PROYECTOS DE INFRAESTRUCTURA DE TRANSPORTE</t>
  </si>
  <si>
    <t>VERSIÓN</t>
  </si>
  <si>
    <t>RESUMEN EJECUTIVO ESTADO DE AVANCE SEMANAL</t>
  </si>
  <si>
    <t>FECHA</t>
  </si>
  <si>
    <t>R E S U M E N   G E R E N C I A L</t>
  </si>
  <si>
    <t>1. ESTUDIOS Y DISEÑOS</t>
  </si>
  <si>
    <t>RESUMEN DE APROBACIONES</t>
  </si>
  <si>
    <t>Estudios y Diseños</t>
  </si>
  <si>
    <t>UF1</t>
  </si>
  <si>
    <t>UF2</t>
  </si>
  <si>
    <t>UF3</t>
  </si>
  <si>
    <t>UF4</t>
  </si>
  <si>
    <t>Tránsito y Transporte</t>
  </si>
  <si>
    <t>Diseño Pavimentos</t>
  </si>
  <si>
    <t>Diseño Geométrico</t>
  </si>
  <si>
    <t>Diseño Estructuras</t>
  </si>
  <si>
    <t>Diseño Geotecnia y Suelos</t>
  </si>
  <si>
    <t>DEV-SAL-INTV-0235-17    13/01/17
EPS4G-0039-17    25/01/17
NO OBJETADO (UF2.2)</t>
  </si>
  <si>
    <t>Geología</t>
  </si>
  <si>
    <t>Hidrología, Hidráulica</t>
  </si>
  <si>
    <t>Túnel</t>
  </si>
  <si>
    <t>Redes</t>
  </si>
  <si>
    <t>Urbanismo y Paisajismo</t>
  </si>
  <si>
    <t>Edificaciones</t>
  </si>
  <si>
    <t>DESCRIPCIÓN</t>
  </si>
  <si>
    <t>OFICIO ENTREGA</t>
  </si>
  <si>
    <t>OFICIO OBSERVACIONES</t>
  </si>
  <si>
    <t xml:space="preserve">2. CUMPLIMIENTO REQUERIMIENTOS LICENCIAS Y PERMISOS AMBIENTALES </t>
  </si>
  <si>
    <t>UF</t>
  </si>
  <si>
    <t>Estado actual</t>
  </si>
  <si>
    <t>% Avance</t>
  </si>
  <si>
    <t>1 y 3</t>
  </si>
  <si>
    <t>2.1</t>
  </si>
  <si>
    <t xml:space="preserve">C. Nueva S. Jerónimo
Santa Fe de Antioquia </t>
  </si>
  <si>
    <t>1 y 2.1</t>
  </si>
  <si>
    <t>C. Existente Salida Túnel de Occidente - Santa Fe de Antioquia 
Ruta   6204</t>
  </si>
  <si>
    <t>2.2</t>
  </si>
  <si>
    <t>C. Existente Cativo-  Manglar - Cañasgordas Ruta 6203</t>
  </si>
  <si>
    <t>4.2</t>
  </si>
  <si>
    <t>C. Existente Santa Fe de Antioquia - Bolombolo.</t>
  </si>
  <si>
    <t>3. SOCIAL</t>
  </si>
  <si>
    <t>PROGRAMA</t>
  </si>
  <si>
    <t>REUNIONES / ACTIVIDADES / OBSERVACIONES DE LA SEMANA</t>
  </si>
  <si>
    <t>UNIDAD FUNCIONAL</t>
  </si>
  <si>
    <t>ACTIVIDAD</t>
  </si>
  <si>
    <t>5. FINANCIERA</t>
  </si>
  <si>
    <t>TEMAS DE CONTROL EN EL PERIODO</t>
  </si>
  <si>
    <t>6. RIESGOS DEL PROYECTO EN EL PERIODO</t>
  </si>
  <si>
    <t>ÁREA</t>
  </si>
  <si>
    <t>ASIGNACIÓN</t>
  </si>
  <si>
    <t>Ambiental</t>
  </si>
  <si>
    <t>Diseño</t>
  </si>
  <si>
    <t>UF1, 2.1 y 3 condicionados a que se ajusten los temas pendientes a las Excepciones establecidas en el Contrato.
Mediante oficio EPS4G-026-15 del 18/11/2015, se da la No Objeción al Contrato de Diseño, establecido como obligación contractual del Concesionario.
La Interventoría manifiesta la No Objeción al Trazado en Planta y Perfil correspondiente al Diseño Geométrico presentado por el Concesionario de las Unidades Funcionales 1, 2.1 y 3, quedando condicionado a que se ajusten los temas pendientes a las Excepciones establecidas en el Contrato.
Las Unidades Funcionales 2.2 y 4.2 no requieren de aprobación de Estudios de Detalle y aprobación del Trazado geométrico a excepción de Diseño Planimétrico y Estudios y Diseños para Estabilización de sitios con pérdida de banca.</t>
  </si>
  <si>
    <t>Predial</t>
  </si>
  <si>
    <t xml:space="preserve">Los mayores costos por incremento de áreas de afectación predial, a las concertadas en el otrosí Nº 3, las debe asumir el Concesionario. Debido a que, la diferencia en valores resultante del comparativo entre los diseños Fase II y Fase III, que fueron objeto del Otrosí Nº 3, se obtuvieron de un diseño presentado por el Concesionario Versión Final, el cual tenía inmerso las afectaciones totales del Proyecto Autopista al Mar 1. </t>
  </si>
  <si>
    <t xml:space="preserve">Compartido: 100-120% Privado; 
120-200% :30% privado, 70% Publico
&gt;200%: 100% publico </t>
  </si>
  <si>
    <t>Tarifa Diferencial</t>
  </si>
  <si>
    <t>No aceptación por parte del Concesionario de continuar con la Tarifa Diferencial.
DEV-SAL-ANI-0073-2016 (ANI). 07/06/2016. El Concesionario argumenta que las Resoluciones que establecen la Tarifa Diferencial solo regirán a partir del Acta de Terminación de la Unidad Funcional donde está ubicada la Estación de Peaje. Por su parte, el Contrato establece que el plazo que correrá desde el 1 de julio de 2016 hasta que se cumpla la condición descrita, "el concesionario tendrá el derecho al recaudo correspondiente de las tarifas que al momento de la entrega de la Estación de Peaje se estén cobrando al público".
EPS4G-0198-16 (Gobernación de Antioquia). 20/06/2016. La Interventoría solicita a la Secretaría de Infraestructura Física de la Gobernación copia de las Resoluciones o Actos Administrativos expedidos por la Gobernación para la creación de las Tarifas excepcionales y Diferenciales para algunos usuarios de la estación de Peaje de Aburra.</t>
  </si>
  <si>
    <t>100% Publico</t>
  </si>
  <si>
    <t>Autopistas de la Prosperidad Mar 1</t>
  </si>
  <si>
    <t>Unidad Funcional</t>
  </si>
  <si>
    <t xml:space="preserve">Programado </t>
  </si>
  <si>
    <t>Ejecutado</t>
  </si>
  <si>
    <t>Comienzo</t>
  </si>
  <si>
    <t>Fin</t>
  </si>
  <si>
    <t>Duración (días)</t>
  </si>
  <si>
    <t>Unidad Funcional 1</t>
  </si>
  <si>
    <t>Unidad Funcional 2.1</t>
  </si>
  <si>
    <t>Obras Adicionales UF2.2</t>
  </si>
  <si>
    <t>Unidad Funcional 3</t>
  </si>
  <si>
    <t>Total del Proyecto</t>
  </si>
  <si>
    <t>AVANCE DE OBRA</t>
  </si>
  <si>
    <t>Avance</t>
  </si>
  <si>
    <t>Atrasado</t>
  </si>
  <si>
    <t>Avance total de la UF</t>
  </si>
  <si>
    <t>Inicio</t>
  </si>
  <si>
    <t>Duración (Días)</t>
  </si>
  <si>
    <t>% Programado por día</t>
  </si>
  <si>
    <t>Semanas</t>
  </si>
  <si>
    <t>% Programado hoy</t>
  </si>
  <si>
    <t>AVANCE DE OBRA POR ACTIVIDAD</t>
  </si>
  <si>
    <t>ABSCISAS</t>
  </si>
  <si>
    <t xml:space="preserve">OBSERVACIONES Y DATOS GENERALES </t>
  </si>
  <si>
    <t>INICIAL</t>
  </si>
  <si>
    <t>Subsector 1</t>
  </si>
  <si>
    <t>Diferencia</t>
  </si>
  <si>
    <t>Subsector 2</t>
  </si>
  <si>
    <t>TRAMO: 
PR 66+000 a PR 91+000</t>
  </si>
  <si>
    <t>Pavimentación (km)</t>
  </si>
  <si>
    <t>Fresado y repavimentación (km)</t>
  </si>
  <si>
    <t>MUROS PARA LA UNIDAD FUNCIONAL 2.2</t>
  </si>
  <si>
    <t>TIPO DE MURO</t>
  </si>
  <si>
    <t>PORCENTAJE DE AVANCE</t>
  </si>
  <si>
    <t>Actividades de Obra</t>
  </si>
  <si>
    <t>Ejecutado (km)</t>
  </si>
  <si>
    <t>Ejecutado (%)</t>
  </si>
  <si>
    <t>Observaciones</t>
  </si>
  <si>
    <t>PRELIMINARES</t>
  </si>
  <si>
    <t>-</t>
  </si>
  <si>
    <t>Unidad Funcional 4</t>
  </si>
  <si>
    <t>Programado (%)</t>
  </si>
  <si>
    <t>8. CONTROL TÉCNICO DE TRASLADO DE REDES</t>
  </si>
  <si>
    <t>COMENTARIO</t>
  </si>
  <si>
    <t>CONCEPTO</t>
  </si>
  <si>
    <t>12. OBSERVACIONES, COMENTARIOS Y RECOMENDACIONES</t>
  </si>
  <si>
    <t xml:space="preserve">ELABORÓ </t>
  </si>
  <si>
    <t>REVISÓ</t>
  </si>
  <si>
    <t>APROBÓ</t>
  </si>
  <si>
    <t>CRÍTICOS POR DEFINIR DURANTE EL PERIODO</t>
  </si>
  <si>
    <t xml:space="preserve">Se autorizó con Resolución MADS 0908 del 11-05-17 para el primer proceso de licenciamiento </t>
  </si>
  <si>
    <t>Corpourabá otorgó ampliación de caudal Q. Los Perros. con Resolución 200-03-20-01-1310-2016 del 12-10-17</t>
  </si>
  <si>
    <t>11. CONTROL OPERATIVO</t>
  </si>
  <si>
    <r>
      <t>Plan de Manejo y Traslado de Redes Objetado por Costos, aprobación de Diseño Geométrico y Plan de Obras.DEV-SAL-INTV-0060-2016 (Interventoría). 12/05/2016. El Concesionario entregó a la Interventoría el Plan de Manejo de Redes. EPS4G-0171-16 (Concesionario). 27/05/2016. La Interventoría remite al Concesionario las observaciones realizadas por el Especialista de Redes al Plan de Manejo de Redes.  
ANI Rad. Salida No. 2016-300-024364-1. 11/08/2016. Envió a la Interventoría Instructivo Traslado y Protección de Redes-Marco Legal y Contractual. EPS4G-0331-16 (Concesionario). 12/09/2016. La Interventoría informa que el Plan de Manejo y Traslado de Redes continúa Objetado por Costos.EPS4G-227-17 (18/5/17)  - Observaciones del especialista de interventoría. Respuesta oficio D-1197-2017-1, Aclaraciones al presupuesto del Plan de manejo y/o traslado de redes. Mediante oficio EPS-4G-0368-17 (11 de agosto de 2017); Se da la NO OBJECIÓN a los ITMS presentados con cantidades y precios. No se da la NO OBJECIÓN a los precios unitarios que presentan cantidades de ejecución en (0); que de presentarse deberán ser enviadas para estudio y aprobación. Mediante oficio D-1521-2017-1 el CONCESIONARIO entrega la validación de planos de las intervenciones 1,2,3,4,5,6,7 y 23 de Red Eléctrica para la UF1, mediante oficio EPS4G-0341-17 del 22 de septiembre de 2017, la Interventoría informa que una vez revisadas las descripciones de los ítems y cantidades de obra  de la Unidad Funcional 1 (Energía y alumbrado), éstas no corresponden en descripción y cantidades en la mayoría de los ítems presentados . Por consiguiente, el concesionario deberá ajustarse de acuerdo con las cantidades y precios no objetados y presentar nuevamente cada actuación acorde con lo previamente establecido. En caso de presentarse o considerarse cantidades nuevas, deben presentarse debidamente. Igualmente, los planos presentados no muestran la georreferenciación (Coordenadas N-E) y el abscisado de la vía; además se solicita que los planos sean enviados en archivo DWG. En reunión de comité Técnico del 03 el concesionario presenta archivos DWG con coordenadas y abscisado y corrección de ítems de acuerdo con lo inicialmente aprobado. La interventoría solicita que se de</t>
    </r>
    <r>
      <rPr>
        <sz val="11"/>
        <color rgb="FFFF0000"/>
        <rFont val="Arial"/>
        <family val="2"/>
      </rPr>
      <t xml:space="preserve"> r</t>
    </r>
    <r>
      <rPr>
        <sz val="11"/>
        <rFont val="Arial"/>
        <family val="2"/>
      </rPr>
      <t xml:space="preserve">espuesta  formal mediante oficio. Mediante oficio D1765-2017-1 de 25 de Oct de 2017, el concesionario informa sobre los documentos entregados en la reunión del 03 de octubre. </t>
    </r>
  </si>
  <si>
    <t>7. CONTROL DE PROGRAMACIÓN</t>
  </si>
  <si>
    <t>AVANCE DE OBRA ESTADÍSTICO</t>
  </si>
  <si>
    <r>
      <rPr>
        <b/>
        <sz val="11"/>
        <color theme="1"/>
        <rFont val="Calibri"/>
        <family val="2"/>
        <scheme val="minor"/>
      </rPr>
      <t>Directora de interventoría:</t>
    </r>
    <r>
      <rPr>
        <sz val="11"/>
        <color theme="1"/>
        <rFont val="Calibri"/>
        <family val="2"/>
        <scheme val="minor"/>
      </rPr>
      <t xml:space="preserve">
Ing. Diana Patricia Serna Gómez</t>
    </r>
  </si>
  <si>
    <r>
      <t xml:space="preserve">DEV-SAL-INTV-0140-16   19/9/16
</t>
    </r>
    <r>
      <rPr>
        <b/>
        <sz val="11"/>
        <rFont val="Arial"/>
        <family val="2"/>
      </rPr>
      <t>EPS4G-0383-16        14/10/17</t>
    </r>
    <r>
      <rPr>
        <sz val="11"/>
        <rFont val="Arial"/>
        <family val="2"/>
      </rPr>
      <t xml:space="preserve">
EPS4G-0362-16       27-09-16
EPS4G-0361-16       27-09-16
NO OBJETADOS PARCIALMENTE
D-1685-2017-1     20/09/17
</t>
    </r>
    <r>
      <rPr>
        <b/>
        <sz val="11"/>
        <rFont val="Arial"/>
        <family val="2"/>
      </rPr>
      <t>EPS4G-0458-17    13/10/17</t>
    </r>
    <r>
      <rPr>
        <sz val="11"/>
        <rFont val="Arial"/>
        <family val="2"/>
      </rPr>
      <t xml:space="preserve">
NO OBJETADO PARCIALMENTE  
AL ESTUIDIO V10 (UF2,1)
ATENDER OBSERVACIONES VFINAL
D-1953-2017-1   16/11/17
EPS4G-0537-17 22/11/17
ATENDER LAS OBSERVACIONES DEL ESPECIALISTA
EBEJICO Y A LA VFINAL UF2,1
</t>
    </r>
  </si>
  <si>
    <r>
      <t xml:space="preserve">D-705-2017-1    01/06/17
</t>
    </r>
    <r>
      <rPr>
        <b/>
        <sz val="11"/>
        <rFont val="Arial"/>
        <family val="2"/>
      </rPr>
      <t>EPS4G-0261-17   06/06/17</t>
    </r>
    <r>
      <rPr>
        <sz val="11"/>
        <rFont val="Arial"/>
        <family val="2"/>
      </rPr>
      <t xml:space="preserve">
NO OBJETADO (UF2.1)</t>
    </r>
  </si>
  <si>
    <r>
      <t xml:space="preserve">DEV-SAL-INTV-0171-16    28-10-16
</t>
    </r>
    <r>
      <rPr>
        <b/>
        <sz val="11"/>
        <rFont val="Arial"/>
        <family val="2"/>
      </rPr>
      <t>EPS4G-416-16    11/11/16</t>
    </r>
    <r>
      <rPr>
        <sz val="11"/>
        <rFont val="Arial"/>
        <family val="2"/>
      </rPr>
      <t xml:space="preserve">
NO OBJETADO</t>
    </r>
  </si>
  <si>
    <r>
      <t xml:space="preserve">DEV-SAL-INTV-0127-16    2/9/16
</t>
    </r>
    <r>
      <rPr>
        <b/>
        <sz val="11"/>
        <rFont val="Arial"/>
        <family val="2"/>
      </rPr>
      <t>EPS4G-0331-16     12/9/16</t>
    </r>
    <r>
      <rPr>
        <sz val="11"/>
        <rFont val="Arial"/>
        <family val="2"/>
      </rPr>
      <t xml:space="preserve">
 ESTUDIOS NO OBJETADO PARCIALMENTE
D-1197-2017-1    08/8/17
</t>
    </r>
    <r>
      <rPr>
        <b/>
        <sz val="11"/>
        <rFont val="Arial"/>
        <family val="2"/>
      </rPr>
      <t>EPS4G-0368-17     11/8/17</t>
    </r>
    <r>
      <rPr>
        <sz val="11"/>
        <rFont val="Arial"/>
        <family val="2"/>
      </rPr>
      <t xml:space="preserve">
 PRESUPUESTO NO OBJETADO
D-1765-2017-1    25/10/17
D-1782-2017-1    26/10/17
EPS4G-0497-17    8/11/17
OBJETADO
D-1862-2017-1   7/11/17
EPS4G-0518-17   15/11/17
NO OBJETADO
D-2022-2017-1  27/11/17
EPS4G-0566-17   12/12/17
APROBADO PARCIALMENTE ITEM 122 AL 130 OBSERVACIONES ITEM 131 AL 154
</t>
    </r>
  </si>
  <si>
    <r>
      <t xml:space="preserve">DEV-SAL-INTV-0127-16    2/9/16
</t>
    </r>
    <r>
      <rPr>
        <b/>
        <sz val="11"/>
        <rFont val="Arial"/>
        <family val="2"/>
      </rPr>
      <t>EPS4G-0331-16     12/9/16</t>
    </r>
    <r>
      <rPr>
        <sz val="11"/>
        <rFont val="Arial"/>
        <family val="2"/>
      </rPr>
      <t xml:space="preserve">
 ESTUDIOS NO OBJETADO PARCIALMENTE
D-1197-2017-1    08/8/17
</t>
    </r>
    <r>
      <rPr>
        <b/>
        <sz val="11"/>
        <rFont val="Arial"/>
        <family val="2"/>
      </rPr>
      <t>EPS4G-0368-17     11/8/17</t>
    </r>
    <r>
      <rPr>
        <sz val="11"/>
        <rFont val="Arial"/>
        <family val="2"/>
      </rPr>
      <t xml:space="preserve">
 PRESUPUESTO NO OBJETADO
D-1765-2017-1    25/10/17
D-1782-2017-1    26/10/17
EPS4G-0497-17    8/11/17
OBJETADO
D-1862-2017-1   7/11/17
EPS4G-0518-17   15/11/17
NO OBJETADO
D-2022-2017-1  27/11/17
EPS4G-0566-17   12/12/17
APROBADO PARCIALMENTE ITEM 122 AL 130 OBSERVACIONES ITEM 131 AL 154
D-417-2018-1   14/02/18
EPS4G-0126-18   21/02/18
INVENTARIO DE REDES SECAS APROBADO
</t>
    </r>
  </si>
  <si>
    <t xml:space="preserve">D-1152-2017-1    01/08/17
EPS4G-0378-17    14/8/17
OBSERVACIONES
OBJETADO
</t>
  </si>
  <si>
    <t>C. Nueva Túnel de Occ -  S. Jerónimo
Segundo Tubo del túnel</t>
  </si>
  <si>
    <t xml:space="preserve">CONSTRUCCIÖN </t>
  </si>
  <si>
    <t>Tramos</t>
  </si>
  <si>
    <t xml:space="preserve">REHABILITACIÓN UF2.2, REHABILITACIÓN UF4.2 Y MEJORAMIENTO UF 1 Y UF2.1 </t>
  </si>
  <si>
    <t>Tramo</t>
  </si>
  <si>
    <t>Corantioquia autorizó con Resolución 040-RES1711-6587 el 27-11-17</t>
  </si>
  <si>
    <t>5. FONDEOS DE SUBCUENTAS</t>
  </si>
  <si>
    <t>GIROS EQUITY</t>
  </si>
  <si>
    <t>Tipo</t>
  </si>
  <si>
    <t>Cuenta</t>
  </si>
  <si>
    <t>APORTE</t>
  </si>
  <si>
    <t>Obligación Contractual</t>
  </si>
  <si>
    <t>Acción de Cumplimiento</t>
  </si>
  <si>
    <t>Aporte consignado
pesos corrientes</t>
  </si>
  <si>
    <t>Fecha Máxima</t>
  </si>
  <si>
    <t>Aporte establecido contractual</t>
  </si>
  <si>
    <t xml:space="preserve">               IPC</t>
  </si>
  <si>
    <t>MES DE IPC</t>
  </si>
  <si>
    <t>Aportes efectuados en pesos del mes de referencia</t>
  </si>
  <si>
    <t>Giro 1</t>
  </si>
  <si>
    <t>Proyecto</t>
  </si>
  <si>
    <t>Dinerario</t>
  </si>
  <si>
    <t>Fecha de Constitución del Patrimonio Autónomo</t>
  </si>
  <si>
    <t>Giro 2</t>
  </si>
  <si>
    <t>Giro 3</t>
  </si>
  <si>
    <t>Giro 4</t>
  </si>
  <si>
    <t>Giro 5</t>
  </si>
  <si>
    <t>Giro 6</t>
  </si>
  <si>
    <t>Giro 7</t>
  </si>
  <si>
    <t>Giro 8</t>
  </si>
  <si>
    <t>octubre-01-2015</t>
  </si>
  <si>
    <t>sept-2015</t>
  </si>
  <si>
    <t>octubre-02-2015</t>
  </si>
  <si>
    <t>octubre-15-2015</t>
  </si>
  <si>
    <t>octubre-28-2015</t>
  </si>
  <si>
    <t>noviembre-03-2015</t>
  </si>
  <si>
    <t>octubre-2015</t>
  </si>
  <si>
    <t>Diciembre-14-2015</t>
  </si>
  <si>
    <t>noviembre-2015</t>
  </si>
  <si>
    <t>Diciembre-15-2015</t>
  </si>
  <si>
    <t>Diciembre-16-2015</t>
  </si>
  <si>
    <t>Diciembre-23-2015</t>
  </si>
  <si>
    <t>enero-13-2016</t>
  </si>
  <si>
    <t>diciembre-2015</t>
  </si>
  <si>
    <t>enero-15-2016</t>
  </si>
  <si>
    <t>febrero-09-2016</t>
  </si>
  <si>
    <t>enero-2016</t>
  </si>
  <si>
    <t>febrero-15-2016</t>
  </si>
  <si>
    <t>febrero-16-2016</t>
  </si>
  <si>
    <t>marzo-01-2016</t>
  </si>
  <si>
    <t>febrero-2016</t>
  </si>
  <si>
    <t>marzo-14-2016</t>
  </si>
  <si>
    <t>marzo-15-2016</t>
  </si>
  <si>
    <t>marzo-30-2016</t>
  </si>
  <si>
    <t>abril-12-2016</t>
  </si>
  <si>
    <t>marzo-2016</t>
  </si>
  <si>
    <t>abril-15-2016</t>
  </si>
  <si>
    <t>abril-20-2016</t>
  </si>
  <si>
    <t>abril-29-2016</t>
  </si>
  <si>
    <t>mayo-13-2016</t>
  </si>
  <si>
    <t>abril-2016</t>
  </si>
  <si>
    <t>mayo-20-2016</t>
  </si>
  <si>
    <t>15 de Junio de 2016</t>
  </si>
  <si>
    <t>mayo-2016</t>
  </si>
  <si>
    <t>24 de Junio de 2016</t>
  </si>
  <si>
    <t>julio-14-2016</t>
  </si>
  <si>
    <t>junio-2016</t>
  </si>
  <si>
    <t>julio-25-2016</t>
  </si>
  <si>
    <t>julio-26-2016</t>
  </si>
  <si>
    <t>julio-2016</t>
  </si>
  <si>
    <t>agosto-2016</t>
  </si>
  <si>
    <t>septiembre-2016</t>
  </si>
  <si>
    <t>18-0ctubre-2016</t>
  </si>
  <si>
    <t>21-octubre-de 2016</t>
  </si>
  <si>
    <t>31-octubre-de 2016</t>
  </si>
  <si>
    <t>15-noviembre-de 2016</t>
  </si>
  <si>
    <t>octubre-2016</t>
  </si>
  <si>
    <t>17-noviembre-de 2016</t>
  </si>
  <si>
    <t>30-noviembre-de 2016</t>
  </si>
  <si>
    <t>diciembre-2016</t>
  </si>
  <si>
    <t>febrero-01-2017</t>
  </si>
  <si>
    <t>enero-2017</t>
  </si>
  <si>
    <t>marzo-2017</t>
  </si>
  <si>
    <t>Abril-24-2017</t>
  </si>
  <si>
    <t>Abril-26-2017</t>
  </si>
  <si>
    <t>Mayo-03-2017</t>
  </si>
  <si>
    <t>abril-2017</t>
  </si>
  <si>
    <t>Mayo-04-2017</t>
  </si>
  <si>
    <t>Mayo-05-2017</t>
  </si>
  <si>
    <t>Mayo-09-2017</t>
  </si>
  <si>
    <t>Mayo-12-2017</t>
  </si>
  <si>
    <t>Mayo-16-2017</t>
  </si>
  <si>
    <t>Mayo-18-2017</t>
  </si>
  <si>
    <t>OCTUBRE-02-2017</t>
  </si>
  <si>
    <t>Septiembre 2017</t>
  </si>
  <si>
    <t>OCTUBRE-31-2017</t>
  </si>
  <si>
    <t>Septiembre -2017</t>
  </si>
  <si>
    <t>Abril-2018</t>
  </si>
  <si>
    <t>TOTAL APORTES DINERARIOS</t>
  </si>
  <si>
    <t>Especie</t>
  </si>
  <si>
    <t>Septiembre-2015</t>
  </si>
  <si>
    <t>Predios</t>
  </si>
  <si>
    <t>incumplido</t>
  </si>
  <si>
    <t>Cumplió</t>
  </si>
  <si>
    <t>Giro 9</t>
  </si>
  <si>
    <t>Giro 10</t>
  </si>
  <si>
    <t>Giro 11</t>
  </si>
  <si>
    <t>Giro 12</t>
  </si>
  <si>
    <t>Giro 13</t>
  </si>
  <si>
    <t>Giro 14</t>
  </si>
  <si>
    <t>mayo-2017</t>
  </si>
  <si>
    <t>Giro 15</t>
  </si>
  <si>
    <t>junio-2017</t>
  </si>
  <si>
    <t>Giro 16</t>
  </si>
  <si>
    <t>6 de septiembre-2017</t>
  </si>
  <si>
    <t>AGOSTO-2017</t>
  </si>
  <si>
    <t>Giro 17</t>
  </si>
  <si>
    <t>9 de octubre-2017</t>
  </si>
  <si>
    <t>septiembre-2017</t>
  </si>
  <si>
    <t>Giro 18</t>
  </si>
  <si>
    <t>31 de octubre-2017</t>
  </si>
  <si>
    <t>Subcuenta Interventoría y Supervisión</t>
  </si>
  <si>
    <t>octubre-02-2016</t>
  </si>
  <si>
    <t>enero-26-2016</t>
  </si>
  <si>
    <t>6 meses desde la Fecha de Inicio</t>
  </si>
  <si>
    <t>abril-14-2016</t>
  </si>
  <si>
    <t>12 meses desde la Fecha de Inicio</t>
  </si>
  <si>
    <t>octubre-07-2016</t>
  </si>
  <si>
    <t>18 meses desde la Fecha de Inicio</t>
  </si>
  <si>
    <t>mayo-30-2017</t>
  </si>
  <si>
    <t>Abril-2017</t>
  </si>
  <si>
    <t>intereses</t>
  </si>
  <si>
    <t>julio-07-2017</t>
  </si>
  <si>
    <t>24 meses desde la Fecha de Inicio</t>
  </si>
  <si>
    <t>Octubre-09-2017</t>
  </si>
  <si>
    <t>30 meses desde la Fecha de Inicio</t>
  </si>
  <si>
    <t>abril-19-2018</t>
  </si>
  <si>
    <t>abril-2018</t>
  </si>
  <si>
    <t>36 meses desde la Fecha de Inicio</t>
  </si>
  <si>
    <t>42 meses desde la Fecha de Inicio</t>
  </si>
  <si>
    <t>48 meses desde la Fecha de Inicio</t>
  </si>
  <si>
    <t>54 meses desde la Fecha de Inicio</t>
  </si>
  <si>
    <t>60 meses desde la Fecha de Inicio</t>
  </si>
  <si>
    <t>66 meses desde la Fecha de Inicio</t>
  </si>
  <si>
    <t>Soporte Contractual</t>
  </si>
  <si>
    <t>enero-29-2016</t>
  </si>
  <si>
    <t>enero-30-2017</t>
  </si>
  <si>
    <t>Cuentas MASC</t>
  </si>
  <si>
    <t>Un aporte los cinco (5) primeros Días del Mes de enero y Julio de cada año de ejecución del Contrato. El valor del primer aporte será proporcional al tiempo transcurrido entre la fecha de constitución del Patrimonio Autónomo y el inicio del Mes de enero o julio siguientes, el que ocurra primero.</t>
  </si>
  <si>
    <t>Enero-05-2016</t>
  </si>
  <si>
    <t>Julio-05-0216</t>
  </si>
  <si>
    <t>Aporte Enero 6-2017</t>
  </si>
  <si>
    <t>Enero-06-2017</t>
  </si>
  <si>
    <t>Aporte Enero 30-2017</t>
  </si>
  <si>
    <t>Aporte Julio 05-2017</t>
  </si>
  <si>
    <t>Junio-27-0217</t>
  </si>
  <si>
    <t>Mayo-2017</t>
  </si>
  <si>
    <t>Aporte Enero  06-2018</t>
  </si>
  <si>
    <t>Enero-16-2018</t>
  </si>
  <si>
    <t>diciembre de 2017</t>
  </si>
  <si>
    <t>Aporte Enero 30-2018</t>
  </si>
  <si>
    <t>cumplido</t>
  </si>
  <si>
    <t>Cuentas COMPENSACIONES AMBIENTALES</t>
  </si>
  <si>
    <t>Aporte julio 15-2017</t>
  </si>
  <si>
    <t>Junio-27-2017</t>
  </si>
  <si>
    <t>Aporte Agosto 15-2017</t>
  </si>
  <si>
    <t>Julio-26-2017</t>
  </si>
  <si>
    <t>Aporte  sept 15-2017</t>
  </si>
  <si>
    <t>Septiembre-06-2017</t>
  </si>
  <si>
    <t>Agosto-2017</t>
  </si>
  <si>
    <t>Aporte  oct 15-2017</t>
  </si>
  <si>
    <t>Septiembre-2017</t>
  </si>
  <si>
    <t>Aporte  Nov 15-2017</t>
  </si>
  <si>
    <t>Nov-14-2017</t>
  </si>
  <si>
    <t>octubre-2017</t>
  </si>
  <si>
    <t>Aporte  Dic 15-2017</t>
  </si>
  <si>
    <t>Diciembre-15-2017</t>
  </si>
  <si>
    <t>Noviembre-2017</t>
  </si>
  <si>
    <t>Aporte  Ene 16-2018</t>
  </si>
  <si>
    <t>diciembre-2017</t>
  </si>
  <si>
    <t>Aporte  feb 16-2018</t>
  </si>
  <si>
    <t>febrero-19-2018</t>
  </si>
  <si>
    <t>Enero-2018</t>
  </si>
  <si>
    <t>aporte de mar -12-2018</t>
  </si>
  <si>
    <t>marzo -12-2018</t>
  </si>
  <si>
    <t>febrero-2018</t>
  </si>
  <si>
    <t>aporte de abr -19-2018</t>
  </si>
  <si>
    <t>abril -19-2018</t>
  </si>
  <si>
    <t>marzo-2018</t>
  </si>
  <si>
    <t>Cuentas REDES</t>
  </si>
  <si>
    <t>Aporte julio 06-2017</t>
  </si>
  <si>
    <t>SUBCUENTA PREDIOS II</t>
  </si>
  <si>
    <t>Predios OTROS SI N.3</t>
  </si>
  <si>
    <t>03/12/2017 y 11 de dic-2017</t>
  </si>
  <si>
    <t>incumplido por fecha</t>
  </si>
  <si>
    <t>9 y 10 de enero de 2018</t>
  </si>
  <si>
    <t>enero-2018</t>
  </si>
  <si>
    <t>feb-2018</t>
  </si>
  <si>
    <t>Giro 19</t>
  </si>
  <si>
    <t>Giro 20</t>
  </si>
  <si>
    <t>Giro 21</t>
  </si>
  <si>
    <t>Giro 22</t>
  </si>
  <si>
    <t>Giro 23</t>
  </si>
  <si>
    <t>REGISTRO FOTOGRÁFICO</t>
  </si>
  <si>
    <t>CONCESION AUTOPISTA AL MAR 1</t>
  </si>
  <si>
    <t>CONSORCIO EPSILON 4G</t>
  </si>
  <si>
    <t>Control semanal de Avance Predial</t>
  </si>
  <si>
    <t>ELABORÓ</t>
  </si>
  <si>
    <t>FECHA DE APROBACIÓN</t>
  </si>
  <si>
    <t>NGB</t>
  </si>
  <si>
    <t>RCM</t>
  </si>
  <si>
    <t>EAUP</t>
  </si>
  <si>
    <t>P-CEC-012</t>
  </si>
  <si>
    <t>PS-CEC-01</t>
  </si>
  <si>
    <t xml:space="preserve">SEGUIMIENTO AVANCE PREDIAL </t>
  </si>
  <si>
    <t xml:space="preserve">SEGUIMIENTO AVANCE SOCIO-PREDIAL </t>
  </si>
  <si>
    <t>Descripcion</t>
  </si>
  <si>
    <t>Total</t>
  </si>
  <si>
    <t>Inventario Total</t>
  </si>
  <si>
    <t>Olympus</t>
  </si>
  <si>
    <t>Expedientes recibidos en Interventoria</t>
  </si>
  <si>
    <t>Expedientes recibidos en Interventoría</t>
  </si>
  <si>
    <t>40%</t>
  </si>
  <si>
    <t>Expedientes Pendientes por Presentar</t>
  </si>
  <si>
    <t>Ficha Social Revisada por Interventoría</t>
  </si>
  <si>
    <t>En Revisión por la Interventoría</t>
  </si>
  <si>
    <t>Ficha Social aprobada</t>
  </si>
  <si>
    <t>Ficha Social no aprobada</t>
  </si>
  <si>
    <t>Anulados</t>
  </si>
  <si>
    <t>Avalúos Preliminares Presentados</t>
  </si>
  <si>
    <t>Ficha Social En Revisión</t>
  </si>
  <si>
    <t>Predios con Unidades Sociales</t>
  </si>
  <si>
    <t xml:space="preserve">Avalúos Preliminares En Revisión </t>
  </si>
  <si>
    <t>Unidad Social Residente GCSP-F-013</t>
  </si>
  <si>
    <t>Unidad Social Productiva GCSP-F-014</t>
  </si>
  <si>
    <t>Anulado</t>
  </si>
  <si>
    <t>Otras Unidades Sociales GCSP-F-014</t>
  </si>
  <si>
    <t>No. Unidades sociales</t>
  </si>
  <si>
    <t>Expedientes sin Formatos</t>
  </si>
  <si>
    <t>PARTICIPANTES</t>
  </si>
  <si>
    <t>No se requirió sustracción según acuerdo 0488 del 25-01-17 en el primer proceso de Licenciamiento de la UF1 y 3</t>
  </si>
  <si>
    <t>C. Nueva Túnel de Occ -  S. Jerónimo segundo Tubo del túnel</t>
  </si>
  <si>
    <t>Firmado entre el INVIAS y DEVIMAR el 27-03-17</t>
  </si>
  <si>
    <t>Giro 4 - ajuste</t>
  </si>
  <si>
    <t>mayo-17-2018</t>
  </si>
  <si>
    <t>abril - 2018</t>
  </si>
  <si>
    <t>mayo- 2018</t>
  </si>
  <si>
    <t>Información a la fecha</t>
  </si>
  <si>
    <t>Otra / Adel (%)</t>
  </si>
  <si>
    <r>
      <rPr>
        <b/>
        <sz val="11"/>
        <color theme="1"/>
        <rFont val="Calibri"/>
        <family val="2"/>
        <scheme val="minor"/>
      </rPr>
      <t>Subdirector Técnico y Operativo:</t>
    </r>
    <r>
      <rPr>
        <sz val="11"/>
        <color theme="1"/>
        <rFont val="Calibri"/>
        <family val="2"/>
        <scheme val="minor"/>
      </rPr>
      <t xml:space="preserve">
Ing. Miguel Ángel Rodríguez Mantilla</t>
    </r>
  </si>
  <si>
    <t>4. ESTADO DE AVANCE PREDIAL -  VER HOJA "PREDIAL"</t>
  </si>
  <si>
    <t>DEL</t>
  </si>
  <si>
    <t>HASTA</t>
  </si>
  <si>
    <t>R-CEC-22</t>
  </si>
  <si>
    <t>aporte de may -19-2018</t>
  </si>
  <si>
    <t>aporte de junio -30-2018</t>
  </si>
  <si>
    <t>junio-28-2018</t>
  </si>
  <si>
    <t>may-2018</t>
  </si>
  <si>
    <t>Se autorizó con Resolución MADS 2468 del 29-11-17 para el área solicitada para la proceso mediación de la Licencia de la UF1 y 3 Polígono (Polígono la Frísola - el Polvorín)</t>
  </si>
  <si>
    <t>El 05-05-17 Corantioquia Negó porque No se requiere permiso de ocupación del Cauce NN11, el 22-05-17, Corantioquia Negó por que no se requiere los permisos para los siguientes cauces: NN016, NN14, NN18, NN17, NN20, NN04 y NN05, esta decisión no implican la no ejecución de las obras proyectadas. 
Corantioquia otorgó el 22-05-17 permiso para la Ocupación del Cauce NN06, NN02; el 26-05-17 permiso para ocupación de los cauces Caño el Garabato, NN021 y Cañada Honda; el 28-06-17 permiso para ocupación del Cauce Caño el Cangrejo, el 28-08-17 permiso para ocupación Cauce La Mica, el 23-11-17 permiso para el cauce NN07. el 28-11-17 para el Cauce q. el Sable, el 12-12-17 se otorga ocupación para el cauce Afluente Q. La Frísola (NN1).</t>
  </si>
  <si>
    <t>Aporte junio 30-2018</t>
  </si>
  <si>
    <t>junio de 2018</t>
  </si>
  <si>
    <t>aporte de julio -30-2018</t>
  </si>
  <si>
    <t>julio-24-2018</t>
  </si>
  <si>
    <t>jun-2018</t>
  </si>
  <si>
    <t>junio- 2018</t>
  </si>
  <si>
    <t>Se autorizó con Resolución Corantioquia 160HX-RES1711-6262 del 14-11-17</t>
  </si>
  <si>
    <t>aporte de agosto -30-2018</t>
  </si>
  <si>
    <t>agosto 21-2018</t>
  </si>
  <si>
    <t>jul-2018</t>
  </si>
  <si>
    <t>junio-2018</t>
  </si>
  <si>
    <t>ACCIDENTALIDAD</t>
  </si>
  <si>
    <t>Aporte Adicional en Dinero - deuda Subordinada</t>
  </si>
  <si>
    <t>julio-2018</t>
  </si>
  <si>
    <t>agosto-2018</t>
  </si>
  <si>
    <t>agosto - 2018</t>
  </si>
  <si>
    <t>Giro 20%</t>
  </si>
  <si>
    <t>20% Adicional a cargo del Concesionario</t>
  </si>
  <si>
    <t>Mantenimiento de baños portátiles con tercero autorizado</t>
  </si>
  <si>
    <t>aporte de septiembre -30-2018</t>
  </si>
  <si>
    <t>Sep-2018</t>
  </si>
  <si>
    <t>sept-2018</t>
  </si>
  <si>
    <t>octub- 11-2018</t>
  </si>
  <si>
    <t>sep-2018</t>
  </si>
  <si>
    <t>aporte de octubre -30-2018</t>
  </si>
  <si>
    <t>oct-2018</t>
  </si>
  <si>
    <t>oct-2019</t>
  </si>
  <si>
    <t>pago de intereses del  aporte 15</t>
  </si>
  <si>
    <t>aporte de noviembre -30-2018</t>
  </si>
  <si>
    <t>ajuste al aporte 10 mas rendimientos</t>
  </si>
  <si>
    <t>octubre-2018</t>
  </si>
  <si>
    <t>pago del ajunte al fondeo 10 mas rendimientos</t>
  </si>
  <si>
    <t>noviembre-2018</t>
  </si>
  <si>
    <t>soporte contractual</t>
  </si>
  <si>
    <t>MASC</t>
  </si>
  <si>
    <t>nov-2018</t>
  </si>
  <si>
    <t>Aporte de Dic-2018</t>
  </si>
  <si>
    <t>aporte enero -30-2019</t>
  </si>
  <si>
    <t>VIGENCIAS FUTURAS</t>
  </si>
  <si>
    <t>APORTE  2018</t>
  </si>
  <si>
    <t>NOV/2018</t>
  </si>
  <si>
    <t>El Concesionario cumplió con el fondeo No. 4 de acuerdo a lo que establece el contrato No. 014 del 2015, en donde realizó el fondeo en precios corrientes por valor $9.344.000.000 y en pesos constantes $ 7.407.629.067.71 de esta manera se cumple lo del cronograma de pagos de la parte especial del contrato y sobrepasa el valor en pesos constantes en $272.498.824,10</t>
  </si>
  <si>
    <t>Noviembre 2017</t>
  </si>
  <si>
    <t>dic-2018</t>
  </si>
  <si>
    <t>• La Secretaría de Minas del departamento de Antioquia con Resolución 2018060228012 del 14 de junio de 2018 concedió a DEVIMAR autorización temporal con placa TBC-08101 para la explotación de un yacimiento de materiales de construcción en la fuente Q. Seca  Municipio de Sopetran.</t>
  </si>
  <si>
    <t>enero-2019</t>
  </si>
  <si>
    <t>aporte feb -28-2019</t>
  </si>
  <si>
    <t>ene-2019</t>
  </si>
  <si>
    <t>Traslado de redes eléctricas y alumbrado público UF1 y UF3.</t>
  </si>
  <si>
    <t>Aporte Adicional en Dinero -  deuda subordinada</t>
  </si>
  <si>
    <t>febrero-2019</t>
  </si>
  <si>
    <t>aporte marzo -30-2019</t>
  </si>
  <si>
    <t>feb-2019</t>
  </si>
  <si>
    <t>cumplido- aporte parcial</t>
  </si>
  <si>
    <t>marzo-2019</t>
  </si>
  <si>
    <t>Porcentaje de Participación (%)</t>
  </si>
  <si>
    <t>Programado</t>
  </si>
  <si>
    <t>FINAL</t>
  </si>
  <si>
    <t>SISTEMA INTEGRADO DE GESTIÓN</t>
  </si>
  <si>
    <t>PROCESO</t>
  </si>
  <si>
    <t>FORMATO</t>
  </si>
  <si>
    <r>
      <t xml:space="preserve">D-762-2017-1     09/06/17
</t>
    </r>
    <r>
      <rPr>
        <b/>
        <sz val="11"/>
        <rFont val="Arial"/>
        <family val="2"/>
      </rPr>
      <t>EPS4G-0286-17     20/06/17</t>
    </r>
    <r>
      <rPr>
        <sz val="11"/>
        <rFont val="Arial"/>
        <family val="2"/>
      </rPr>
      <t xml:space="preserve">
NO OBJETADO ESPERA VERSION FINAL
</t>
    </r>
    <r>
      <rPr>
        <sz val="11"/>
        <rFont val="Arial"/>
        <family val="2"/>
      </rPr>
      <t xml:space="preserve">
D-500-2018-1   22/02/18
</t>
    </r>
    <r>
      <rPr>
        <b/>
        <sz val="11"/>
        <rFont val="Arial"/>
        <family val="2"/>
      </rPr>
      <t>EPS4G-0207-18   27/03/18</t>
    </r>
    <r>
      <rPr>
        <sz val="11"/>
        <rFont val="Arial"/>
        <family val="2"/>
      </rPr>
      <t xml:space="preserve">
APROBADA VERSIÓN FINAL
</t>
    </r>
  </si>
  <si>
    <t xml:space="preserve">D-2138-2017-1   13/12/17
EPS4G-0040-18   23/01/18
D-166-2018-1   22/01/18
EPS4G-0053-18   29/01/18
D-417-2018-1   14/02/18
EPS4G-0126-18   21/02/18
INVENTARIO DE REDES SECAS
D-480-2018-1   20-02-18
EPS4G-0166-18   12/03/18
Actuaciones 00,16,17,19,24 Y 26
APROBADO
</t>
  </si>
  <si>
    <t>Tramite</t>
  </si>
  <si>
    <t xml:space="preserve">Licencia Ambiental </t>
  </si>
  <si>
    <t>Modificación Licencia Ambiental resolución 00606 del 25-05-18 "Construcción Box Coulvert Polígono la Frísola – el Polvorín UF1"</t>
  </si>
  <si>
    <t>Modificación Licencia Ambiental resolución 00606 del 25-05-18 "ajustes en el trazado de calzada nueva entre el Túnel de Occidente y San Jerónimo e infraestructura asociada"</t>
  </si>
  <si>
    <t>Sustracción DMI asociado a la Licencia Ambiental Resolución 00606 del 25-05-18</t>
  </si>
  <si>
    <t>Sustracción DMI polígono la Frísola - El Polvorín, asociado a la Modificación de Licencia Ambiental Resolución 00606 del 25-05-18</t>
  </si>
  <si>
    <t>Levantamiento de Restricción del Uso y Aprovechamiento de Especies Forestales restringidas de orden Regional asociado a la Licencia Ambiental Resolución 00606 del 25-05-18</t>
  </si>
  <si>
    <t>Levantamiento de Restricción del Uso y Aprovechamiento de Especies Forestales de orden Regional asociado a la  Modificación de la Licencia Ambiental resolución 00606 del 25-05-18 "ajustes en el trazado de calzada nueva entre el Túnel de Occidente y San Jerónimo e infraestructura asociada"</t>
  </si>
  <si>
    <t>Levantamiento de Veda Nacional asociado a la Licencia Ambiental Resolución 00606 del 25-05-18</t>
  </si>
  <si>
    <t>Levantamiento de Veda Nacional polígono la Frísola - El Polvorín, asociado a la Modificación de Licencia Ambiental Resolución 00606 del 25-05-18</t>
  </si>
  <si>
    <t>Levantamiento de Veda Nacional asociado a la  Modificación de la Licencia Ambiental resolución 00606 del 25-05-18 "ajustes en el trazado de calzada nueva entre el Túnel de Occidente y San Jerónimo e infraestructura asociada"</t>
  </si>
  <si>
    <t>EIA Modificación Licencia Ambiental Resolución 00639 del 02 de junio de 2017 - Polígono Fuente de materiales Q. Seca con placa de autorización temporal N° TBC-08101.</t>
  </si>
  <si>
    <t>Sustracción Reserva Ribereña Rio Cauca asociado a la Licencia Ambiental Resolución 00639 del 02-06-18</t>
  </si>
  <si>
    <t>Sustracción Reserva Ribereña Rio Cauca asociado  la Modificación Licencia Ambiental resolución 00639 del 02-06-18 "ajustes en el trazado y solicitud de concesiones"</t>
  </si>
  <si>
    <t xml:space="preserve">Sustracción RRRC Predio requerido para reubicación de la IE Los Almendros </t>
  </si>
  <si>
    <t xml:space="preserve">Autorización Temporal  Fuente de materiales de construcción Q. Seca </t>
  </si>
  <si>
    <t>Levantamiento de Restricción del Uso y Aprovechamiento de Especies Forestales de orden Regional asociado a la Licencia Ambiental Resolución 0639 del 02-06-18</t>
  </si>
  <si>
    <t>Levantamiento de Restricción del Uso y Aprovechamiento de Especies Forestales de orden Regional asociado a la Modificación de la Licencia Ambiental Resolución 0639 del 02-06-18</t>
  </si>
  <si>
    <t>Levantamiento de veda Nacional asociado a la Licencia Ambiental Resolución 00639 del 02-06-17</t>
  </si>
  <si>
    <t>Levantamiento de veda Nacional asociado a la Modificación de la Licencia Ambiental Resolución 00639 del 02-06-17</t>
  </si>
  <si>
    <t>Trámite</t>
  </si>
  <si>
    <t xml:space="preserve">Documento PAGA de Mejoramiento </t>
  </si>
  <si>
    <t xml:space="preserve">Permiso de Aprovechamiento Forestal </t>
  </si>
  <si>
    <t xml:space="preserve">Permiso de Ocupación de Cauce </t>
  </si>
  <si>
    <t xml:space="preserve">Concesión de aguas superficiales </t>
  </si>
  <si>
    <t xml:space="preserve">Levantamiento de Restricción del Uso y Aprovechamiento de Especies Forestales de orden Regional </t>
  </si>
  <si>
    <t xml:space="preserve">Levantamiento de Veda Nacional </t>
  </si>
  <si>
    <t xml:space="preserve">Sustracción Reserva Ribereña Rio Cauca </t>
  </si>
  <si>
    <t>Disposición material sobrante</t>
  </si>
  <si>
    <t xml:space="preserve">Documento PAGA de Rehabilitación </t>
  </si>
  <si>
    <t xml:space="preserve">Permiso de Emisiones Atmosféricas </t>
  </si>
  <si>
    <t xml:space="preserve">Permiso de Ocupaciones de Cauce </t>
  </si>
  <si>
    <t>Vertimientos</t>
  </si>
  <si>
    <t>Materiales de Construcción</t>
  </si>
  <si>
    <t xml:space="preserve"> Disposición material sobrantes: </t>
  </si>
  <si>
    <t>TEMA</t>
  </si>
  <si>
    <t>La ANI, se pronuncia y acepta el período de cura para el tema de la entrega de estados financieros (firma de auditor y revisor fiscal), el concesionario, responde a la ANI, y se subsana el presunto incumplimiento
Se solicita al concesionario allegar pólizas acordes con el otrosí 4 firmado el 26 de abril de 2018, quién las radica el 31/05/18</t>
  </si>
  <si>
    <t>TIPO DE RIESGO</t>
  </si>
  <si>
    <t>Demora en la obtención de las Licencias y/o Permisos Ambientales</t>
  </si>
  <si>
    <t>Sobrecostos derivados de los estudios y diseños.</t>
  </si>
  <si>
    <t>Sobrecostos en la adquisición de predios.</t>
  </si>
  <si>
    <t>Sobrecostos por interferencia de redes.</t>
  </si>
  <si>
    <t>Compensaciones por nuevas tarifas diferenciales</t>
  </si>
  <si>
    <t>Aporte Adicional en Dinero</t>
  </si>
  <si>
    <t>aporte abril -30-2019</t>
  </si>
  <si>
    <t>abril-2019</t>
  </si>
  <si>
    <t>cumplido-  el aporte del periodo anterior cubre los fondeos 18 y 19 del presente año</t>
  </si>
  <si>
    <t>aporte adicional</t>
  </si>
  <si>
    <t xml:space="preserve">PK 0+072 </t>
  </si>
  <si>
    <r>
      <rPr>
        <b/>
        <sz val="11"/>
        <color theme="1"/>
        <rFont val="Calibri"/>
        <family val="2"/>
        <scheme val="minor"/>
      </rPr>
      <t>Unidad Funcional 1 - Mejoramiento de la calzada actual y construcción de calzada nueva entre el Túnel de Occidente y San Jerónimo</t>
    </r>
  </si>
  <si>
    <r>
      <rPr>
        <b/>
        <sz val="11"/>
        <color theme="1"/>
        <rFont val="Calibri"/>
        <family val="2"/>
        <scheme val="minor"/>
      </rPr>
      <t>Unidad Funcional 2.2 - Rehabilitación entre Santa Fe de Antioquia y Cañasgordas</t>
    </r>
  </si>
  <si>
    <t>PR 66+400</t>
  </si>
  <si>
    <t>PR91+440</t>
  </si>
  <si>
    <t xml:space="preserve">REHABILITACIÓN </t>
  </si>
  <si>
    <t>Unidad Funcional 2.1 - Mejoramiento de la calzada actual y construcción de calzada nueva entre San Jerónimo y Santa Fe de Antioquia</t>
  </si>
  <si>
    <t>Se finalizaron actividades en esta unidad funcional.</t>
  </si>
  <si>
    <t>Unidad Funcional 4.2 - Obras de rehabilitación Bolombolo-Santa Fe de Antioquia</t>
  </si>
  <si>
    <t xml:space="preserve">ANLA con Resolución 02472 del 14-12-18 Autorizó la modificación de la Licencia ambiental resolución 0606 asociada al polígono denominado "ajustes al trazado e inclusión de infraestructura asociada." </t>
  </si>
  <si>
    <t>•  ANLA autorizó con resolución 0137 del 08-02-19 la modificación de la Resolución 00639 del 02-06-19 para el polígono "Ajustes al Trazado e inclusión de infraestructura asociada"
• Con oficio 160HX-1905-5491 del 02-05-19 Corantioquia concluyo que el polígono autorizado con la modificación de licencia ambiental no presenta inconsistencias con el POMCA del rio Aurrá.
• Con Radicado ANLA 2019057914-1-000 del 07-05-19 Concesionario remitió copia del oficio 160HX-1905-5491 en cumplimiento del Artículo tercero de la resolución 00137 de 2019.</t>
  </si>
  <si>
    <t>• Con acuerdo del Consejo Directivo de Corantioquia N° 180ACU1803-525 del 21-03-18 y notificado el 04-04-18, se sustrajo de manera definitiva 7,90ha y temporal 3,54 ha de una parte del área de la Reserva Ribereña del Río Cauca para las actividades de Mejoramiento y Construcción de las UF2.1.
• Con consecutivo DEVIMAR 02-01-20190329007851 radicado en Corantioquia el 29-03-19 se informó inicio de actividades a partir del 01-04-19.</t>
  </si>
  <si>
    <t xml:space="preserve">ELA :
Interventoría presento la NO Objeción a la Estrategia de Licenciamiento Ambiental Mediante Oficio EPS4G-0027-17 el día 23 de enero de 2017.
EIA 
Con Resolución ANLA 00606 del 25 de mayo de 2017 se otorgó Licencia Ambiental para la Construcción de la UF1 y 3 
Con Resolución ANLA 00639 del 02 de junio de 2017 se otorgó Licencia Ambiental para la Construcción de la UF2,1
Concesionario radicó en la Interventoría el 20 de octubre de 2017  comunicación D-1746-2017-1 en la cual solicitó a la ANLA conceptuar sobre los efectos y el alcance que tiene la Certificación 01013 del 05 de octubre de 2017 sobre la Licencia Ambiental Resolución 00639 la cual autoriza la Construcción de la UF2.1. pendiente que el Concesionario allegue copia del radicado en la ANLA 
PAGA
Con comunicación EPS4G-0335-16 del 14 de septiembre de 2016 se aprobó el documento PAGA de Rehabilitación de la UF4.2, interventoría solicitó presentar nueva versión con la totalidad de los permisos para emitir concepto de No Objeción
No Objeción V2 del documento PAGA de Rehabilitación de la UF2.2 con oficio EPS4G-0234-17 el 23 de mayo de 2017.
Con oficio EPS4G-405-17 radicado el 08 de septiembre de 2017 se dio viabilidad a la ejecución de las actividades de Mejoramiento propuestas por el Concesionario asociadas al PAGA de mejoramiento de la UF1 y 2.1. </t>
  </si>
  <si>
    <t>100 % PRIVADO</t>
  </si>
  <si>
    <t>ESTACIÓN O PLAYA DE PEAJES</t>
  </si>
  <si>
    <t>septiembre-2018</t>
  </si>
  <si>
    <t>Giro adicional 30%</t>
  </si>
  <si>
    <t>junio-2019</t>
  </si>
  <si>
    <t>aporte mayo y junio y jul-2019</t>
  </si>
  <si>
    <t>Cumplió y Anticipó  el giro 21 y parte del giro 22</t>
  </si>
  <si>
    <t>mayo- 2019</t>
  </si>
  <si>
    <t>Cumplió con la totalidad de aportes a la subcuenta y tienen un excedente de $38.468.742,87</t>
  </si>
  <si>
    <t>jun- 2019</t>
  </si>
  <si>
    <t>Cumplió con la totalidad de aportes a la subcuenta y tienen un excedente de $49,893,112,71</t>
  </si>
  <si>
    <t>TOTAL</t>
  </si>
  <si>
    <t>Giro 26</t>
  </si>
  <si>
    <t>Aporte de Agosto 31 -2019</t>
  </si>
  <si>
    <t>MURO 039 PK18+430 NO OBJETADO D-1786-2018-1 21/06/2018
EPS4G-0573-18 16/07/2018
MURO 042 PK21+450-MURO 043 PK20+480 NO OBJETADO   
 D-1851-2018-1 27/06/2018 EPS4G-0545-18 09/07/2018
 MURO 044 PK20+650 NO OBJETADO D-1179-2018-1 27/04/2018
EPS4G-0397-18 25/05/2018
MURO 045 PK21+090 NO OBJETADO D-1314-2018-1 11/05/2018
EPS4G-0425-18 05/06/2018
MURO 047 PK21+800 NO OBJETADO D-637-2018-1 07/03/2018
EPS4G-0202-18 26/03/2018 
MURO 048 PK21+950 - MURO 058 PK23+930 - MURO 093 PK22+300  NO OBJETADO
 D-1863-2018-1 27/06/2018 EPS4G-0600-18 23/07/2018
MURO 049 PK22+200 - MURO 050 PK22+300 NO OBJETADO 
D-1025-2018-1 12/04/2018 EPS4G-0303-18 04/05/2018
MURO 051 PK22+400 NO OBJETADO D-3300-2018-1 12/10/2018
EPS4G-0947-18 29/06/2018
MURO 053 PK22+950 NO OBJETADO D-1654-2018-1 13/06/2018
EPS4G-0508-18 29/06/2018
MURO 054 PK23+180 NO OBJETADO D-1720-2018-1 18/06/2018
EPS4G-0506-18 29/06/2018
MURO 055 PK23+570 NO OBJETADO D-3356-2018-1 18/10/2018
EPS4G-0972-18 15/11/2018
MURO 056 PK23+600 NO OBJETADO D-2242-2017-1 28/12/2018
EPS4G-0029-18 18/01/2018
MURO 057 PK23+720 NO OBJETADO D-1079-2018-1 20/04/2018
EPS4G-0351-18 11/05/2018
MURO 059 PK23+920 NO OBJETADO D-1025-2018-1 12/04/2018
EPS4G-0303-18 04/05/2018
MURO 060 PK28+450 NO OBJETADO D-1941-2018-1 05/07/2018
EPS4G-0616-18 24/07/2018 
MURO 089 20+360 NO OBJETADO 
MURO 090 PK22+780 NO OBJETADO D-1101-2018-1 23/04/2018
EPS4G-0359-18 15/05/2018
PUENTE 029 PK20+380 NO OBJETADO D-1863-2018-1 27/06/2018
EPS4G</t>
  </si>
  <si>
    <t>MURO 001 PK0+250 NO OBJETADO D-2587-208-1 23/08/2018 EPS4G-0780-18 13/09/2018
MURO 002 PK0+580 NO OBJETADO D-2242-2017-1 28/12/2017 EPS4G-0028-18 18/01/2018
ODT 005 PK0+715- ODT 006 PK0+800  NO OBJETADO
 D-855-2018-1 27/03/2018 - EPS4G-0256-18</t>
  </si>
  <si>
    <t xml:space="preserve">PUENTE 001 PK0+160 NO OBJETADO D-1268-201 10/05/2018              
EPS4G-0398-18 25/05/2018                                                                                          
 PUENTE 003 PK1+940 NO OBJETADO D-2100-2018-1 17/07/2018              
EPS4G-0676-18 10/08/2018
D-02-01-20190718-009115 18/07/2019
EPS4G-0893-19 8/08/2019                                                                                            
PUENTE 004 PK 2+100 NO OBJETADO D-1235-2018-1 07/05/2018                        
EPS4G-0399-18 25/05/2018                                                                                          
PUENTE 005 PK2+920 NO OBJETADO D-1235-2018-1 07/05/2018
                 EPS4G-0399-18 25/05/2018                                                                               
PUENTE 006 PK3+320 NO OBJETADO D-2151-2017-1 15/12/17                                          EPS4G-0041-18 23/01/18                                                                                                   
PUENTE 007 PK5+240 NO OBJETADO D-2100-2018-1 17/07/2018                                                           EPS4G-0676-18 10/08/2018                                                                                                 
PUENTE 010 PK 6+040 NO OBJETADO D-1608-2018-1 08/06/2018                                                                                                                                            EPS4G-0505-18 29/06/2018                                                                                           
PUENTE 014 PK7+920 NO OBJETADO D-2151-2017-1 28/12/2017                                            EPS4G-0060-18 01/02/2018                                                                                                 
PUENTE 015 PK8+115 NO OBJETADO D-1606-2018-1 07/06/2018                                      EPS4G0504-18 29/06/2018                                                                                            
PUENTE 017 PK8+404 NO OBJETADO D-1608-2018-1 08/06/2018                                                      EPS4G-505-18 29/06/2018                                                                                   
PUENTE 018 PK8+705 NO OBJETADO  D-2588-2018-1 23/08/2018
EPS4G-0754-18 07/09/2018
PUENTE 022 PK9+777 NO OBJETADO D-1941-2018-1 05/07/2018
EPS4G-0616-18 24/07/2018
PUENTE 023 PK 10+120 
PUENTE 024 PK10+440 NO OBJETADO D-2244-2017-1 20/1/17
EPS4G-0028-18 30/04/2018
PUENTE 042 PK2+300 NO OBJETADO D-1268-2018 10/05/2018
EPS4G-0398-18 25/05/2018
MURO 003 PK0+740 NO OBJETADO D2062-2017-1 01/12/2017
EPS4G-05-79-17 18/12/2017
MURO 004 PK0+810 NO OBJETADO D-2062-2017-1 01/12/17
EPS4G-0579-17 18/12/2017
 MURO 007 PK2+300 NO OBJETADO D-1179-2018-1 27/04/2018
EPS4G-0397-18 25/05/2018
MURO 009 PK2+500 NO OBJETADO D-1786-2018-1 21/06/2018
EPS4G-0573-18 16/07/2018
MURO 010 PK4+390 NO OBJETADO D-1863-2018-1 27/06/2018 
EPS4G-0600-18 23/07/2018
MURO 011 PK4+500 NO OBJETADO D-1341-2018-1 16/05/2018
EPS4G-0424-18 05/06/2018
MURO 012 PK4+880 NO OBJETADO D-1314-2018-1 11/05/2018
EPS4G-0425-18 05/06/2018
MURO 013 PK4+970 NO OBJETADO D-1618-2018-1 08/06/2018
EPS4G-0507-18 29/06/2018
MURO 014 PK5+060 NO OBJETADO D-1654-2018-1 13/06/2018
EPS4G-0508-18 29/06/2018 
MURO 016 PK5+840 NO OBJETADO D-1950-2017-1 15-11-2017
EPS4G-0548-17 28/11/2017
MURO 018 PK6+420 NO OBJETADO D-1786-2018-1 21/06/2018 
EPS4G-0573-18 16/07/2018
MURO 019 PK6+700 NO OBJETADO D-1618-2018-1 08/06/2018
EPS4G-0507-18 29/06/2018
MURO 020 PK7+260 NO OBJETADO D-1786-2018-1 21/06/2018
EPS4G-0573-18 16/07/2018
MURO 021 PK7+500 NO OBJETADO D-1618-2018-1 08/06/2018
EPS4G-0507-18 29/06/2018
MURO 023 PK8+080 NO OBJETADO D-1341-2018-1 16/05/2018
EPS4G-0424-18 05/06/2018 
MURO 024 PK8+160-MURO 025 PK8+280 NO OBJETADO
 D-1341-2018-1 16/05/2018 EPS4G-0424-18 05/06/2018
MURO 026 PK8+690 NO OBJETADO D-1618-2018-1 08/06/2018 
EPS4G-0507-18 29/06/2018
MURO 028 PK8+950 NO OBJETADO D-1341-2018-1 16/05/2018
EPS4G-0424-18 05/06/2018 
MURO 029 PK9+140 NO OBJETADO D-1341-2018-1 16/05/2018
EPS4G-0424-18 05/06/2018
MURO 030 PK9+190-MURO 032 PK9+520-MURO 035 PK10+030 
 NO OBJETADO D-1314-2018-1 11/05/2018 EPS4G-0425-18 05/06/2018
MURO 034 PK29+840 NO OBJETADO D-1786-2018-1 21/06/2018
EPS4G-0573-18 16/07/2018
MURO 036 PK11+280 NO OBJETADO D-1044-2018-1 16/04/2018
EPS4G-0309-18 04/05/2018
MURO 037 PK5+720-MURO 072 PK5+8660-MURO 073 PK5+990
 NO OBJETADO D-2219-2018-1 26/07/2018 - EPS4G-0700-18 16/08/2018 
MURO 134 PK2+400 NO OBJETADO D-1863-2018-1 27/06/2018
EPS4G-0600-18 23/07/2018 
ODT 007 PK0+072-ODT 008 PK0+604 NO OBJETADO
D-1044-2018-1 16/04/2018 - EPS4G-0309-18 04/05/2018
 ODT 009 PK0+736 NO OBJETADO D-2062-2017-1 01/12/2017
EPS4G-0579-7 18/12/2017
ODT 010 PK1+040 NO OBJETADO D-121-2018-1 16/01/2018
EPS4G-0071-18 06/02/2018
ODT 011 PK1+619 NO OBJETADO D-2151-2017-1 13/12/2017 
EPS4G-0041-18 24/01/2018
ODT 014 PK2+606 NO OBJETADO D2242-2017-1 20/01/2018 
EPS4G-0029-18 18/01/2018
ODT 018 PK3+729 NO OBJETADO D-1044-2018-1 16/04/2018
EPS4G-0309-18 04/05/2018
ODT 029 PK6+821 NO OBJETADO D-2565-2018-1 17/08/2018
EPS4G-0734-18 29/08/2018
ODT 055 PK12+410 NO OBJETADO D2062-2017-1 01/12/2017
EPS4G-059-17 18/12/2017
ODT 057 PK12+766 NO OBJETADO D-1044-2018-1 16/04/2018
EPS4G-0309-18 04/05/2018 
</t>
  </si>
  <si>
    <r>
      <t xml:space="preserve">DEV-SAL-INTV-0140-16  19/9/16
</t>
    </r>
    <r>
      <rPr>
        <b/>
        <sz val="11"/>
        <rFont val="Arial"/>
        <family val="2"/>
      </rPr>
      <t>EPS4G-0383-16        14/10/17</t>
    </r>
    <r>
      <rPr>
        <sz val="11"/>
        <rFont val="Arial"/>
        <family val="2"/>
      </rPr>
      <t xml:space="preserve">
EPS4G-0362-16       27-09-16
EPS4G-0361-16       27-09-16
NO OBJETADOS PARCIALMENTE
D-636-2017-1    19/5/17
</t>
    </r>
    <r>
      <rPr>
        <b/>
        <sz val="11"/>
        <rFont val="Arial"/>
        <family val="2"/>
      </rPr>
      <t>EPS4G-0236-17    23/5/17</t>
    </r>
    <r>
      <rPr>
        <sz val="11"/>
        <rFont val="Arial"/>
        <family val="2"/>
      </rPr>
      <t xml:space="preserve">
NO OBJETADO PARCIALMENTE
ÁREA DEL PEAJE CONTINUA OBJETADA
D-02-01-20190403-008157
EPS4G-0505-19  06/05/19
OBSERVACIONES AL DISEÑO
ACTUALIZACION</t>
    </r>
  </si>
  <si>
    <r>
      <t xml:space="preserve">D-788-2017-1  13/6/17
EPS4G-0287-17  20/6/17
APROBADO UF2,1
D-2182-2017-1 18/12/17
</t>
    </r>
    <r>
      <rPr>
        <b/>
        <sz val="11"/>
        <rFont val="Arial"/>
        <family val="2"/>
      </rPr>
      <t>EPS4G-0008-18 11/01/18</t>
    </r>
    <r>
      <rPr>
        <sz val="11"/>
        <rFont val="Arial"/>
        <family val="2"/>
      </rPr>
      <t xml:space="preserve">
SE APRUEBA VERSION FINAL
UF2,1
D-2346-2018-1  03/08/18
EPS4G-0699-18  15/08/18
OBSERVACIONES 
UF 2.2
D-2977-2018-1  11/09/18
EPS4G-0850-18  05/10/18
OBSERVACIONES 
UF 2.2
D-02-01-20190514-008319
EPS4G-0590-19  27/05/19
EPS4G-0591-19  27/05/19
OBSERVACIONES  UF2,2
D-02-01-2019619-008758
EPS4G-0739-19  27/06/19
EPS4G-0591-19  27/05/19
OBSERVACIONES  UF2,2
D-02-01-20190716-009094
EPS4G-0838-19  22/7/19
OBSERVACIONES  UF2,2
ANI 2019-500-021380-1
EPS4G-0819-19  17/07/19
EPS4G-0839-19  22/7/19
OBSERVACIONES  UF2,2</t>
    </r>
  </si>
  <si>
    <r>
      <t xml:space="preserve">
D-2056-2018-1  16/7/18
</t>
    </r>
    <r>
      <rPr>
        <b/>
        <sz val="11"/>
        <rFont val="Arial"/>
        <family val="2"/>
      </rPr>
      <t>EPS4G-0629-18  26/7/18</t>
    </r>
    <r>
      <rPr>
        <sz val="11"/>
        <rFont val="Arial"/>
        <family val="2"/>
      </rPr>
      <t xml:space="preserve">
APROBACION 
VERSION FINAL 
V5
</t>
    </r>
  </si>
  <si>
    <r>
      <t xml:space="preserve">D-2182-2017-1  18/12/17
</t>
    </r>
    <r>
      <rPr>
        <b/>
        <sz val="11"/>
        <rFont val="Arial"/>
        <family val="2"/>
      </rPr>
      <t xml:space="preserve">EPS4G-0022-18  </t>
    </r>
    <r>
      <rPr>
        <sz val="11"/>
        <rFont val="Arial"/>
        <family val="2"/>
      </rPr>
      <t>17/01/18 
OBSERVACIONES
VERSION FINAL UF2,1 Y UF2,2</t>
    </r>
  </si>
  <si>
    <r>
      <t xml:space="preserve">D-03-2018-1  6/08/18
</t>
    </r>
    <r>
      <rPr>
        <b/>
        <sz val="11"/>
        <rFont val="Arial"/>
        <family val="2"/>
      </rPr>
      <t>EPS4G-0677-17  10/8/18</t>
    </r>
    <r>
      <rPr>
        <sz val="11"/>
        <rFont val="Arial"/>
        <family val="2"/>
      </rPr>
      <t xml:space="preserve">
UF2.1
APROBADO VERSION FINAL V5</t>
    </r>
  </si>
  <si>
    <r>
      <t xml:space="preserve">D-1792-2017-1 27/10/17
EPS4G-0498-17 8/11/17
APROBADO COLAS DEL PEAJE
D-2056-2018-1  16/7/18
</t>
    </r>
    <r>
      <rPr>
        <b/>
        <sz val="11"/>
        <rFont val="Arial"/>
        <family val="2"/>
      </rPr>
      <t>EPS4G-0629-18  26/7/18</t>
    </r>
    <r>
      <rPr>
        <sz val="11"/>
        <rFont val="Arial"/>
        <family val="2"/>
      </rPr>
      <t xml:space="preserve">
APROBACION 
VERSION FINAL
V5
</t>
    </r>
  </si>
  <si>
    <r>
      <t xml:space="preserve">CT-DVM-086-16    15/7/16
</t>
    </r>
    <r>
      <rPr>
        <b/>
        <sz val="11"/>
        <rFont val="Arial"/>
        <family val="2"/>
      </rPr>
      <t>EPS4G-0277-16    03/08/16</t>
    </r>
    <r>
      <rPr>
        <sz val="11"/>
        <rFont val="Arial"/>
        <family val="2"/>
      </rPr>
      <t xml:space="preserve">
NO OBJETADO
D-02-01-20190617-008722
EPS4G-0555-19  16/05/19
OBSERVACIONES AL DISEÑO
DEL PAVIMENTO ZONA PEAJE
D-02-01-20190617-008722
EPS4G-0728-19  26/06/19
OBSERVACIONES AL DISEÑO
DEL PAVIMENTO ZONA PEAJE
D-02-01-20190719-009152
EPS4G-0871-19  31/7/19
OBSERVACIONES AL DISEÑO
DEL PAVIMENTO ZONA PEAJE
D-02-01-20190724-009186
EPS4G-0872-19  31/7/19
OBSERVACIONES AL DISEÑO
DEL PAVIMENTO ZONA PEAJE</t>
    </r>
  </si>
  <si>
    <t xml:space="preserve">EPS4G-0029-18   18/01/18
APROBADO
D-2299-2017-1   2/01/18
ESPERA RESPUESTA ESPECIALISTA MODIFICACIÓN PUENTE 014 K7+920
D-121-2018-1   17/01/18
EPS4G-0050-18   29/01/18
Muro 023 K8+080, Muro 36 K11+280, ODT007 K0+072, ODT 008 K0+604, ODT010 K1+040, ODT 018 K3+729, ODT057 K12+766, Puente 001 K0+153 APROBADO
D-122-2018-1   17/01/18
EPS4G-0050-18   29/01/18
modificación de los diseños del puente K10+120 
APROBADO 
D-322-2018-1   07/02/18
EPS4G-0100-18   14/02/18
Modificación de los diseños del puente 042 K2+300, Puente 004 K2+100, Muro 011 K4+500
APROBADO
D-498-2018-1   22/02/18
Modificación muro 013 K4+970 y Puente 005 K2+920
EPS4G-0187-18   21/03/18
APROBADO
D-679-2018-1   12/03/18
Modificación Muro 14 K5+060
EPS4G-201-18   26/3/18
APROBADO
D-635-2018-1   07/03/18
Modificación Puente 015 K8+404
EPS4G-199-18   26/03/18
APROBADO
D-759-2018-1   16/03/18
EPS4G-0241-18   11/04/18
Modificación Muro 019 K6+700, Muro 021 K7+500, Muro 026 K8+690
APROBADO
D-781-2018-1   20/03/18
EPS4G-0240-18   11/04/18
MODIFICACIÓN PUENTE 10 K6+040
APROBADO
D-1314-2018-1  16/05/18
ESPERA RESPUESTA ESPECIALISTA
MODIFICACION  Muro 012 K4+880, Muro 030 K9+190, Muro 035 K10+030, Muro 045 K21+090 y Modificación del diseño estructural del Muro 032 K9+520, Muro 042 K21+450, Muro 043 K20+480 y MURO 044 K21+090
 D-1341-2018-1  16/05/18
ESPERA RESPUESTA ESPECIALISTA
MODIFICACION  Muro 024 K8+160, Muro 028 K8+950, Muro 029 K9+140, Muro 089 K20+360 y Modificación del diseño estructural del Muro 011 K4+500, Muro 023 K8+080 y Muro 025 K8+280. 
D-1606-2018-1  07/06/18
ESPERA RESPUESTA ESPECIALISTA
MODIFICACION   PUENTE 015 K8+115
D-1941-2018-1  5/7/18
EPS4G-0616-18  24/7/18
MODIFICACION ODT029 K6+821
APROBADO                                                                                                                             </t>
  </si>
  <si>
    <t>D-513-2017-1    24-4-17
EPS4G-0192-17    4/05/17 
NO OBJETADO (UF2.1)
D-1817-2017-1   31/10/17
EPS4G-0534-17   20/11/17
NO OBJETADO PARCIAL MODIFICACIÓN
MUROK22+480
D-1950-2017-1   16/11/17
EPS4G-0548-17   27/11/17
NO OBJETADO PARCIAL MODIFICACIÓN
MURO 044 K20+650
D-2023-2017-1  27/11/17
EPS4G-0560-17   11/12/17
MODIFICACIÓN MURO 051 K22+400 Y PUENTE 039 K23+500
D-2242-2017-1   26/12/17
EPS4G-0029-18   18/01/18
 MURO 056 K23+600 ODT 098 K22+050
APROBADO
D-95-2018-1   15/01/18
EPS4G-0049-18   29/01/18
MODIFICACIÓN MURO 042 K21+450, MURO 047 K21+800 ODT 101 K22+520, PUENTE 040 K23+860 UF2,1 
APROBADO
D-2299-2017-1   2/01/18
EPS4G-0059-18   31/01/18
MODIFICACIÓN PUENTE 031 K20+680 UF1
APROBADO
D-321-2018-1   07/02/18
ESPERA RESPUESTA ESPECIALISTA
Modificación de los diseños del Muro 050 K22+300, 049 K22+200, Muro 055 K23+570 Puente 59 K23+920, 35 K22+080
D-431-2018-1   14/02/18
EPS4G-0117-18   19/02/18
MODIFICACIÓN PUENTE 030 K19+500
APROBADO
D-499-2018-1   22/02/18
EPS4G-0187-18   21/03/18
APROBADO
D-679-2018-1   12/03/18
12/03/18 Muro 53 K22+950, Puente 29 K20+380
EPS4G-0201-18   26/03/2018
APROBADO
D-638-2018-1  07/03/18
Modificación taludes y terraplenes calzada derecha
EPS4G-0197-18   23/03/18
OBSERVACIONES
D-637-2018-1   07/03/18
Modificación Puente 040 K23+860, Puente  K20+680, Muro 42 K21+450, Muro 47 K21+800, ODT 101 K22+520
EPS4G-0202-18   26/03/18
APROBADO
D-1079-2018-1   19/04/18
MODIFICACIÓN MURO 057 K23+720
ESPERA RESPUESTA ESPECIALISTA 
D-1101-2018-1   23/04/18
Modificación Muro 090 K22+780, Muro 051 K22+400, Muro 054 K23+180
ESPERA RESPUESTA DEL ESPECIALISTA D-1444-2018-1  26/05/18
ESPERA RESPUESTA ESPECIALISTA
MODIFICACION   PUENTE 033 K21+500 
D-1557-2018-1  1/06/18
ESPERA RESPUESTA ESPECIALISTA
MODIFICACION   PUENTE 028 K19+900
PUENTE 032 K21+220. D-1606-2018-1  07/06/18
ESPERA RESPUESTA ESPECIALISTA
MODIFICACION   PUENTE 035 K22+080
D-1720-2018-1  18/06/18
EPS4G-0506-18  28/6/18
MODIFICACION   MURO 051 K22+400 Y MURO 054 K23+180
APROBADOD-1941-2018-1  5/07/18
EPS4G-0616-18  24/7/18
MODIFICACION   PUENTE 022 K9+777 MURO 060 K28+450
APROBADO                                                                                                                                   
D-3356-2018-1  19/10/18
ESPERA RESPUESTA ESPECIALISTA
MURO 055 K23+570</t>
  </si>
  <si>
    <t>CT-DVM-085-16    15/7/16
EPS4G-0267-16    30/7/16
NO OBJETADO
D-1817-2017-1   31/10/17
EPS4G-0534-17   20/11/17
MODIFICACIÓN ODT 005 K0+715
D-2151-2017-1   15/12/17
EPS4G-0587-17   22/12/17
MODIFICACIÓN ODT 006 K0+800
D-2242-2017-1   26/12/17
EPS4G-0029-18   18/01/18
MODIFICACIÓN MURO 056 K23+600 ODT098 K22+050
APROBADO
D-1443-2018-1  24/05/18
ESPERA RESPUESTA ESPECIALISTA
SOSTENIMIENTO TALUDES Y TERRAPLENES
D-2587-2018-1  23/8/18
RESPUESTA ESPECIALISTA 
MURO 001 K0+250                                                                                          
D-3356-2018-1  19/10/18
ESPERA RESPUESTA ESPECIALISTA
MURO 001 K0+250</t>
  </si>
  <si>
    <t>DEV-SAL-INTV-0221-16    22-12-16
EPS4G-0480-16     27/12/16
D-299-2018-1   16/3/17
EPS4G-0138-17   27/09/17
D-603-2017-1   15/5/17
EPS4G-0247-17   30/5/17
D-808-2019-12  8/2/19
EPS4G-0337-19  18/3/19
OBSERVACIONES UF 4,2</t>
  </si>
  <si>
    <r>
      <t xml:space="preserve">D-602-2017-1  15/5/17
</t>
    </r>
    <r>
      <rPr>
        <b/>
        <sz val="11"/>
        <rFont val="Arial"/>
        <family val="2"/>
      </rPr>
      <t>EPS4G-0232-17  19/05/2017</t>
    </r>
    <r>
      <rPr>
        <sz val="11"/>
        <rFont val="Arial"/>
        <family val="2"/>
      </rPr>
      <t xml:space="preserve">
NO OBJETADO</t>
    </r>
  </si>
  <si>
    <r>
      <t xml:space="preserve">DEV-SAL-INTV-0111-2016      23-8-16
</t>
    </r>
    <r>
      <rPr>
        <b/>
        <sz val="11"/>
        <rFont val="Arial"/>
        <family val="2"/>
      </rPr>
      <t>EPS4G-0325-16        5-09-16</t>
    </r>
    <r>
      <rPr>
        <sz val="11"/>
        <rFont val="Arial"/>
        <family val="2"/>
      </rPr>
      <t xml:space="preserve">
NO OBJETADO
D-855-2018-1   27/03/18
ESPERA RESPUESTA ESPECIALISTA
MODIFICACIÓN ODT 0+715 Y 0+800</t>
    </r>
  </si>
  <si>
    <r>
      <t xml:space="preserve">D-674-2017-1   25/5/17
</t>
    </r>
    <r>
      <rPr>
        <b/>
        <sz val="11"/>
        <rFont val="Arial"/>
        <family val="2"/>
      </rPr>
      <t>EPS4G-0262-17 06/06/17</t>
    </r>
    <r>
      <rPr>
        <sz val="11"/>
        <rFont val="Arial"/>
        <family val="2"/>
      </rPr>
      <t xml:space="preserve">
NO OBJETADO
D-636-2018-1   07/03/18
ODT 016 K3+237, 17 K3+477, 20 K3+960, 25 K5+889, 27 K6+433
EPS4G-0180-18   23/03/18
OBSERVACIONES</t>
    </r>
  </si>
  <si>
    <r>
      <t xml:space="preserve">D-1068-2017-1   24/7/17
</t>
    </r>
    <r>
      <rPr>
        <b/>
        <sz val="11"/>
        <rFont val="Arial"/>
        <family val="2"/>
      </rPr>
      <t>EPS4G-0359-17  08/08/17</t>
    </r>
    <r>
      <rPr>
        <sz val="11"/>
        <rFont val="Arial"/>
        <family val="2"/>
      </rPr>
      <t xml:space="preserve">
NO OBJETADO   UF2,1
D-636-2018-1   07/03/18
ODT 081 K18+005, 094 K21+520, 095 K21+612, 096 K21+708
EPS4G-0180-18   23/03/18
OBSERVACIONES</t>
    </r>
  </si>
  <si>
    <t>DEV-SAL-INTV-0110-2016 18/08/17
EPS4G-0321-16 5-09-16
APROBADO PARCIALMENTE 
DISEÑO GEOMETRICO
PLAN DE OBRAS
D-753-2017-1 8/6/17
EPS4G-0275-17 12/6/17
APROBADO DISEÑO ESPERA VERSION FINAL
D-1442-2017-1  24-05-18
EPS4G-0453-18  13/6/18
OBSERVACIONES ACTUALIZACION ESTUDIO 
REMITEN TOMOS Y CD</t>
  </si>
  <si>
    <r>
      <t xml:space="preserve">DEV-SAL-INTV-0127-16    2/9/16
</t>
    </r>
    <r>
      <rPr>
        <b/>
        <sz val="11"/>
        <rFont val="Arial"/>
        <family val="2"/>
      </rPr>
      <t>EPS4G-0331-16     12/9/16</t>
    </r>
    <r>
      <rPr>
        <sz val="11"/>
        <rFont val="Arial"/>
        <family val="2"/>
      </rPr>
      <t xml:space="preserve">
 ESTUDIOS NO OBJETADO PARCIALMENTE
D-1197-2017-1    08/8/17
</t>
    </r>
    <r>
      <rPr>
        <b/>
        <sz val="11"/>
        <rFont val="Arial"/>
        <family val="2"/>
      </rPr>
      <t>EPS4G-0368-17     11/8/17</t>
    </r>
    <r>
      <rPr>
        <sz val="11"/>
        <rFont val="Arial"/>
        <family val="2"/>
      </rPr>
      <t xml:space="preserve">
 PRESUPUESTO NO OBJETADO
D-1765-2017-1    25/10/17
D-1782-2017-1    26/10/17
EPS4G-0497-17    8/11/17
OBJETADO
D-1862-2017-1   7/11/17
EPS4G-0518-17   15/11/17
NO OBJETADO
D-2022-2017-1  27/11/17
EPS4G-0566-17   12/12/17
APROBADO PARCIALMENTE ITEM 122 AL 130 OBSERVACIONES ITEM 131 AL 154
D-417-2018-1   14/02/18
EPS4G-0126-18   21/02/18
INVENTARIO DE REDES SECAS  APROBADO
D-481-2018-1   20/02/18
EPS4G-0166-18  12/03/18
Actuaciones 34,44,45,46,47,48,49,50 y 51
APROBADO</t>
    </r>
  </si>
  <si>
    <r>
      <t xml:space="preserve">D-294-2018-1  05/02/18
</t>
    </r>
    <r>
      <rPr>
        <b/>
        <sz val="11"/>
        <rFont val="Arial"/>
        <family val="2"/>
      </rPr>
      <t>EPS4G-0105-18  15/02/18</t>
    </r>
    <r>
      <rPr>
        <sz val="11"/>
        <rFont val="Arial"/>
        <family val="2"/>
      </rPr>
      <t xml:space="preserve">
NO OBJECIÓN PARCIAL CONDICIONADA</t>
    </r>
  </si>
  <si>
    <t>D-920-2017-1     06/07/17
EPS4G-0346-17   21/07/17
OBJETADO (UF2,1)
OBJETADO
OBSERVACIONES
D-2191-2018-1  24/7/18
EPS4G-0673-18  8/8/18
OBSERVACIONES
D-20190530-008512
EPS4G-0640-19  07/06/19
URBANISMO Y PAISAJISMO
OBSERVACIONES
UF2,1
D-20190530-008512
EPS4G-0669-19  13/06/19
URBANISMO Y PAISAJISMO
OBSERVACIONES
UF2,1</t>
  </si>
  <si>
    <t>D-2967-2018-1 13/9/18
EPS4G-0844-18 4/10/18
URBANISMO Y PAISAJISMO
OBSERVACIONES
D-523-2019-1  8/2/19
EPS4G-0257-19  01/03/19
OBSERVACIONES 
D-20190409-007984
EPS4G-0477-19  23/04/19
OBSERVACIONES DE TRANSITO
D-20190509-008279
EPS4G-0543-19  15/5/19
NO OBJECION
ACCESIBILIDAD PARA TODOS
PEAJE, EDIFICIO DE APOYO Y OFICINAS DE ATENCION PROVICIONALES
D-20190530-008509
EPS4G-0641-19
07/06/19
URBANISMO Y PAISAJISMO
OBSERVACIONES
v14
D-20190715-009072
EPS4G-0855-19
30/7/19
URBANISMO Y PAISAJISMO
OBSERVACIONES
SEÑALIZACION</t>
  </si>
  <si>
    <t>DEV-SAL-INTV-0140-2016  19/9/16
EPS4G-0383-16  14/10/17
APROBADO PARCIALMENTE 
EPS4G-0362-16 27-09-16
EPS4G-0361-16 27-09-16
D-400-2018-1   13/02/18
EPS4G-0113-18   19/02/18
MODIFICACIÓN LA ALDEA
APROBADO
D-1719-2018-1 18/09/18
EPS4G-0428-18 06/06/18
OBSERVACIONES 
SAN JERONIMO
D-1719-2018-1  18/06/18
EPS4G-0499-18  28/06/18
OBSERVACIONES 
SAN JERONIMO
D-3010-2018-1  18/09/18
EPS4G-0860-18  08/11/18
OBSERVACIONES 
SAN JERONIMO
D-3384-2018-1  18/12/18
EPS4G-0955-18  08/11/18
EPS4G-0959-18  08/11/18
OBSERVACIONES 
SAN JERONIMO
D-3985-2018-1  30/01/19
EPS4G-0002-19  02/01/19
OBSERVACIONES 
SAN JERONIMO
ANI 2018-500-0393221-1
EPS4G-1053-19  11/12/18
OBSERVACIONES 
SAN JERONIMO
D-291-2019-1  25/01-19
D-374-2019-1  30/01/19
EPS4G-0181-19  18/02/19
OBSERVACIONES 
SAN JERONIMO
D-3867-18-1  06/12/18
EPS4G-0003-19  02/01/19
OBSERVACIONES ALDEA
D-02-01-20190612-008682
EPS4G-0700-19  19/06/19
OBSERVACIONES ALDEA</t>
  </si>
  <si>
    <t>FOTO 1</t>
  </si>
  <si>
    <t>FOTO 2</t>
  </si>
  <si>
    <t>FOTO 13</t>
  </si>
  <si>
    <t>FOTO 14</t>
  </si>
  <si>
    <r>
      <rPr>
        <b/>
        <sz val="11"/>
        <color theme="1"/>
        <rFont val="Calibri"/>
        <family val="2"/>
        <scheme val="minor"/>
      </rPr>
      <t>Permisos Ambientales:</t>
    </r>
    <r>
      <rPr>
        <sz val="11"/>
        <color theme="1"/>
        <rFont val="Calibri"/>
        <family val="2"/>
        <scheme val="minor"/>
      </rPr>
      <t xml:space="preserve"> Residente Ambiental.
</t>
    </r>
    <r>
      <rPr>
        <b/>
        <sz val="11"/>
        <color theme="1"/>
        <rFont val="Calibri"/>
        <family val="2"/>
        <scheme val="minor"/>
      </rPr>
      <t>Gestión Social:</t>
    </r>
    <r>
      <rPr>
        <sz val="11"/>
        <color theme="1"/>
        <rFont val="Calibri"/>
        <family val="2"/>
        <scheme val="minor"/>
      </rPr>
      <t xml:space="preserve"> Residente Social.
</t>
    </r>
    <r>
      <rPr>
        <b/>
        <sz val="11"/>
        <color theme="1"/>
        <rFont val="Calibri"/>
        <family val="2"/>
        <scheme val="minor"/>
      </rPr>
      <t>Gestión Predial:</t>
    </r>
    <r>
      <rPr>
        <sz val="11"/>
        <color theme="1"/>
        <rFont val="Calibri"/>
        <family val="2"/>
        <scheme val="minor"/>
      </rPr>
      <t xml:space="preserve"> Profesionales Prediales.
</t>
    </r>
    <r>
      <rPr>
        <b/>
        <sz val="11"/>
        <color theme="1"/>
        <rFont val="Calibri"/>
        <family val="2"/>
        <scheme val="minor"/>
      </rPr>
      <t>Control de Programación:</t>
    </r>
    <r>
      <rPr>
        <sz val="11"/>
        <color theme="1"/>
        <rFont val="Calibri"/>
        <family val="2"/>
        <scheme val="minor"/>
      </rPr>
      <t xml:space="preserve"> Residentes Técnicos.
</t>
    </r>
    <r>
      <rPr>
        <b/>
        <sz val="11"/>
        <color theme="1"/>
        <rFont val="Calibri"/>
        <family val="2"/>
        <scheme val="minor"/>
      </rPr>
      <t>Compiló:</t>
    </r>
    <r>
      <rPr>
        <sz val="11"/>
        <color theme="1"/>
        <rFont val="Calibri"/>
        <family val="2"/>
        <scheme val="minor"/>
      </rPr>
      <t xml:space="preserve"> Reinel Marín Caro-Auxiliar Técnico.</t>
    </r>
  </si>
  <si>
    <t>Cumplió el aporte del mes de mayo/2019 y realizó el anticipo de los periodos de junio por $923.770.254 y parte de julio. El aporte de Julio es de $852.687.174 y con este aporte lleva $843.955.468,24 quedando un faltante de $8.731.705,76</t>
  </si>
  <si>
    <t>Giro 27</t>
  </si>
  <si>
    <t>Aporte de Septiembre 30 -2019</t>
  </si>
  <si>
    <t>Giro 28</t>
  </si>
  <si>
    <t>Aporte de octubre 31 -2019</t>
  </si>
  <si>
    <t>sep-2019</t>
  </si>
  <si>
    <t>Aporte para cubrir el saldo  pendiente de julio y sus intereses junto con los aportes de los meses de agosto, septiembre, octubre noviembre y diciembre de 2019 quedando un excedente de $107,499 de mes de ref.</t>
  </si>
  <si>
    <t>Giro 29</t>
  </si>
  <si>
    <t>Aporte de Nov 30 -2019</t>
  </si>
  <si>
    <t>Giro 30</t>
  </si>
  <si>
    <t>Aporte de Dic 30 -2019</t>
  </si>
  <si>
    <t>10 de octubre 2019</t>
  </si>
  <si>
    <t>Cumplió los fondeos los esta realizando anticipadamente</t>
  </si>
  <si>
    <t>Aporte anual 2019</t>
  </si>
  <si>
    <t xml:space="preserve">El presupuesto actualizado de redes húmedas obtiene el concepto de NO objeción. </t>
  </si>
  <si>
    <t>Sep-2019</t>
  </si>
  <si>
    <t>Traslado de redes húmedas UF2.1.</t>
  </si>
  <si>
    <r>
      <rPr>
        <b/>
        <sz val="11"/>
        <color theme="1"/>
        <rFont val="Arial"/>
        <family val="2"/>
      </rPr>
      <t>PUENTE PK2+300 UF1:</t>
    </r>
    <r>
      <rPr>
        <sz val="11"/>
        <color theme="1"/>
        <rFont val="Arial"/>
        <family val="2"/>
      </rPr>
      <t xml:space="preserve"> El concesionario inicia actividades el día 01 de marzo de 2018, con la construcción de caminos de acceso al sitio de la obra y la marcación topográfica de los caisson. La excavación de los caisson queda finalizada. 
</t>
    </r>
    <r>
      <rPr>
        <u/>
        <sz val="11"/>
        <color theme="1"/>
        <rFont val="Arial"/>
        <family val="2"/>
      </rPr>
      <t xml:space="preserve">INFRAESTRUCTURA TERMINADA
</t>
    </r>
    <r>
      <rPr>
        <sz val="11"/>
        <color theme="1"/>
        <rFont val="Arial"/>
        <family val="2"/>
      </rPr>
      <t xml:space="preserve">ESTRIBO 1: Se funden los núcleos de los Caissons 1 y 2, la Viga Cabezal, cuerpo del Estribo, pedestales y topes sísmicos. Se funde losa de aproximación.
PILA 1: Se funden los núcleos de los Caisson 3 y 4 y las Columnas. Se funde la Viga Cabezal, topes sísmicos y pedestales.
PILA 2: Se funden núcleos de los Caisson 5 y 6 y se instala acero de refuerzo de las Columnas y se funden hasta el nivel de inicio de la Viga Cabezal. Se instala acero de refuerzo de la Viga Cabezal y se funde.
ESTRIBO 2: Se funden los núcleos de los Caisson 7 y 8, el Estribo con Viga cabezal, topes sísmicos, pedestales y aletas integradas. Se funde losa de aproximación.
</t>
    </r>
    <r>
      <rPr>
        <u/>
        <sz val="11"/>
        <color theme="1"/>
        <rFont val="Arial"/>
        <family val="2"/>
      </rPr>
      <t xml:space="preserve">SUPERESTRUCTURA
</t>
    </r>
    <r>
      <rPr>
        <sz val="11"/>
        <color theme="1"/>
        <rFont val="Arial"/>
        <family val="2"/>
      </rPr>
      <t xml:space="preserve"> VANO ESTRIBO 1 - PILA 1: Instalación de Vigas 1, 2, 3 y 4 con neoprenos en los apoyos, instalación de prelosas, acero de refuerzo de la losa y se funde. Instalación acero de refuerzo y plataforma para voladizos.
VANO PILA 1 - PILA 2: Instalación de Vigas 5, 6, 7 y 8 con neoprenos en los apoyos e instalación de prelosas y acero de refuerzo de la losa y se funde. Instalación acero de refuerzo para New Jersey.
VANO PILA 2 - ESTRIBO 2: Instalación de Vigas 9, 10, 11 y 12 con neoprenos en los apoyos. Se funde Diafragma, se instalan prelosas y acero de refuerzo de la losa y se funde. Se instala plataforma y acero de refuerzo para voladizos por ambos costados y se funden. Instalación de acero de refuerzo, encofrado y fundida de tramos de New Jersey por ambos costados. New Jersey terminados.</t>
    </r>
  </si>
  <si>
    <t>Dic-2019</t>
  </si>
  <si>
    <t>E</t>
  </si>
  <si>
    <t xml:space="preserve">                                                            TOTAL APORTES EQUITY</t>
  </si>
  <si>
    <t>P</t>
  </si>
  <si>
    <t>IS</t>
  </si>
  <si>
    <t>SC</t>
  </si>
  <si>
    <t>CA</t>
  </si>
  <si>
    <t>R</t>
  </si>
  <si>
    <t>VF</t>
  </si>
  <si>
    <t>APORTE 2019</t>
  </si>
  <si>
    <t>NOV/2019</t>
  </si>
  <si>
    <t>Cumplido</t>
  </si>
  <si>
    <r>
      <t>N</t>
    </r>
    <r>
      <rPr>
        <sz val="10"/>
        <color theme="1"/>
        <rFont val="Calibri"/>
        <family val="2"/>
        <scheme val="minor"/>
      </rPr>
      <t>o Aplica Compensación</t>
    </r>
  </si>
  <si>
    <t xml:space="preserve">Observaciones: </t>
  </si>
  <si>
    <t>9. CONTROL TÉCNICO DE TÚNELES</t>
  </si>
  <si>
    <t>D-2182-2017-1 18/12/17
EPS4G-0022-18 17/01/18 
OBSERVACIONES
D-807-2019-1  28/2/19
EPS4G-0305-19  14/3/19
OBSERVACIONES UF4,1 - 4,2
D-20190409-007982
EPS4G-0478-19  23/04/19
APROBADO UF4,2
OBSERVACIONES UF4,1 V2
D-20190523-008450
EPS4G-0636-19  06/06/19
APROBADO UF 4,1 V2
D-20190620-008778
EPS4G-0830-19  22/07/19
OBSERVACIONES 
SEÑALIZACION
APROBADO UF 4,2
D-02-01-20191210-010888 - 16/12/19
EPS4G-1418-19 - 26/12/19
NO OBJECION UF4,2</t>
  </si>
  <si>
    <t xml:space="preserve">D-1269-2018-1  10/05/18
ESPERA RESPUESTA ESPECIALISTA
Vol. Iv PAVIMENTOS UF4,1
D-808-2019-1  28/2/19
EPS4G-0337-19  18/3/19
OBSERVACIONES UF 4,2
D-907-2019-1  7/3/19
EPS4G-0344-19  19/03/19
OBSERVACIONES UF 4,2
D-20190311-007592
EPS4G-0346-19  19/03/19
OBSERVACIONES UF 4,2
D-20190403-007901
EPS4G-0480-19  23/04/19
EPS4G-0486-19  25/04/19
OBSERVACIONES UF 4,2
D-20190508-008256
EPS4G-0582-19  23/05/19
NO OJECION PAVIMENTOS GEOTECNIA, AMBIENTAL
UF 4,2
D-20190626-008832
EPS4G-0796-19  11/7/19
NO OJECION PAVIMENTOS GEOTECNIA, AMBIENTAL
UF 4,2
EPS4G-0545-19  15/5/19
OBSERVACIONES
DISEÑO MEZCLA ASFALTICA
UF 4,2
D-20190520-008430
D-20190520-008390
EPS4G-0630-19  5/6/19
OBSERVACIONES
DISEÑO MEZCLA ASFALTICA
UF 4,2
D-20190703-008900
EPS4G-0802-19  11/7/19
EPS4G-0818-19  17/7/19
OBSERVACIONES
DISEÑO MEZCLA ASFALTICA
UF 4,2
D-20200120-000154
EPS4G-0122-20  - 3/02/20
NO OBJECION UF4,1
</t>
  </si>
  <si>
    <r>
      <t xml:space="preserve">DEV-SAL-INTV-0140-16    19/9/16
</t>
    </r>
    <r>
      <rPr>
        <b/>
        <sz val="11"/>
        <rFont val="Arial"/>
        <family val="2"/>
      </rPr>
      <t>EPS4G-0383-16    14/10/16</t>
    </r>
    <r>
      <rPr>
        <sz val="11"/>
        <rFont val="Arial"/>
        <family val="2"/>
      </rPr>
      <t xml:space="preserve">
EPS4G-0362-16       27-09-16
EPS4G-0361-16       27-09-16
NO OBJETADOS PARCIALMENTE
D-1269-2018-1
10/05/18
ESPERA RESPUESTA ESPECIALISTA
Vol. II GEOMETRICO UF4,1
D-02-01-20190314-007592
EPS4G-0346-19  19/3/19
OBSERVACIONES UF4,2
D-02-01-20190424-008085
EPS4G-0509-19  06/05/19
OBSERVACIONES UF4,2
D-20190708-008964
EPS4G-0826-19  18/7/19
OBSERVACIONES 
ITS POSTES SOS
APROBADO UF 4,2
D-20190719-009146
EPS4G-0844-19  26/7/19
NO OBJECION  
ITS POSTES SOS
APROBADO UF 4,2
OBSERVACIONES DEL AREA URBANISMO
D-02-01-20191227-011066 - 30/12/19
EPS4G-0040-20 - 09/01/20
OBSERVACIONES UF4.1
D-02-01-20191206-010871 - 9/12/19
EPS4G-1400-19 - 17/12/19
EPS4G-1430-19 - 30/12/19
OBSERVACIONES UF 4,1
D-01-01-20200113-000066 - 14/01/20
EPS4G-0066-20 - 15/01/20
OBSERVACIONES UF4,1</t>
    </r>
  </si>
  <si>
    <t>D-02-01-2019-1213-010923 - 16/12/19
EPS4G-1400-19 - 17/12/19
EPS4G-0053-20 - 13/01/20
OBSERVACIONES UF4,1</t>
  </si>
  <si>
    <t>D-2151-2018-1  19/7/18
EPS4G-0674-18  10/8/18
OBSERVACIONES
D-3070-2018-1  19/9/18
EPS4G-886-18  17/10/18
OBSERVACIONES
D-840-2019-1  04/03/19
EPS4G-0360-19  26/3/019
OBSERVACIONES 
D-02-01-20190417-008058
EPS4G-0517-19  9/5/19
NO OBJECION CONDICIONADA 
EDIFICIO DE APOYO
A LAS OBSERVACIONES DE TRANSITO  DEL URBANISMO
D-02-01-20190618-008744
EPS4G-0733-19  26/06/19
OBSERVACIONES
AL PEAJE PROVISIONAL
D-20190621-008806
EPS4G-0823-19
17/7/19
EDIFICACIONES
(CCO DOS TUNELES - CAFETERIA)
OBSERVACIONES
D-02-01-20190723-009161
EPS4G-0845-19
26/7/19
OBSERVACIONES
AL PEAJE PROVISIONAL
D-02-01-20190812-009389
EPS4G-0845-19
2/9/19
OBSERVACIONES
AL PEAJE PROVISIONAL
D-02-01-20191209-010877 - 16/12/19
EPS4G-1431-19 - 30/12/19
EPS4G-0011-20 - 07/01/20
OBSERVACIONES MODIFICACION EDIFICIO DE APOYO UF3
D-02-01-20191205-010834 - 13/12/19
EPS4G-1425-19 - 27/12/19
EPS4G-0065-20 - 15/01/20
OBSERVACIONES 
CCO EDIFICIOS A-B-C-S</t>
  </si>
  <si>
    <t>Unidad Funcional 4,1</t>
  </si>
  <si>
    <t>Unidad Funcional 4,2</t>
  </si>
  <si>
    <t>Traslado de redes Húmedas UF1 y UF3</t>
  </si>
  <si>
    <t>FECHA APROBACIÓN</t>
  </si>
  <si>
    <t>31 ENERO DE 2020</t>
  </si>
  <si>
    <t>PK 0+160</t>
  </si>
  <si>
    <t>PK 3+300</t>
  </si>
  <si>
    <t>PK 11+700 Zona del retorno # 1</t>
  </si>
  <si>
    <t>Concretos premezclados</t>
  </si>
  <si>
    <t xml:space="preserve">Las plantas concreteras del PK 13 y del PK 1+200 harán la fabricación de: concretos lanzados, concretos estructurales, morteros de inyección y los concretos simples; según los requerimientos de cada uno de los frentes activos. </t>
  </si>
  <si>
    <t>ACTIVIDADES CRÍTICAS SEGÚN ANEXO #1 DE MAR 1, POR LA CUARENTENA DEL COVID-19</t>
  </si>
  <si>
    <t>PK 24+300 CD - Box # 106</t>
  </si>
  <si>
    <t>Unidad Funcional 4,1 - Rehabilitación Sector 4.1 Venecia - Peñalisa (Salgar) 8,8 KM</t>
  </si>
  <si>
    <t>Acopio y trasiego de material de descombro traído de los portales del nuevo túnel.</t>
  </si>
  <si>
    <t>PK 0+700</t>
  </si>
  <si>
    <t>o CCO del TUNEL</t>
  </si>
  <si>
    <t>MOVIMIENTO TIERRA o MATERIAL DE DESCOMBRO</t>
  </si>
  <si>
    <t>TEMAS DE CONTROL EN EL PERIODO PUENTES</t>
  </si>
  <si>
    <t>FOTO 3</t>
  </si>
  <si>
    <t>FOTO 4</t>
  </si>
  <si>
    <t>FOTO 5</t>
  </si>
  <si>
    <t>FOTO 6</t>
  </si>
  <si>
    <t xml:space="preserve">Acopio de material de rezaga, portal Santafe. </t>
  </si>
  <si>
    <t>PK 9+200</t>
  </si>
  <si>
    <t>PK 17+300</t>
  </si>
  <si>
    <t>PK 18+800</t>
  </si>
  <si>
    <t>PK 24+150</t>
  </si>
  <si>
    <t>UF-1.0</t>
  </si>
  <si>
    <t>UF-2.1</t>
  </si>
  <si>
    <t>UF-3.0</t>
  </si>
  <si>
    <t>Puente PK21+220 UF2.1. Vista panorámica. Infraestructura terminada</t>
  </si>
  <si>
    <t>31  ENERO DE 2020</t>
  </si>
  <si>
    <t>6'0%</t>
  </si>
  <si>
    <t>PK 24+400/700 CD</t>
  </si>
  <si>
    <t>Retorno #2</t>
  </si>
  <si>
    <t>Aprobados</t>
  </si>
  <si>
    <t>No Aprobados</t>
  </si>
  <si>
    <t>Avalúos Preliminares Aprobados</t>
  </si>
  <si>
    <t>Avalúos Preliminares No Aprobados</t>
  </si>
  <si>
    <r>
      <t xml:space="preserve">La excavación, cimentación, instalación y vestida de postes se han ejecutado de acuerdo con las </t>
    </r>
    <r>
      <rPr>
        <b/>
        <sz val="11"/>
        <rFont val="Arial"/>
        <family val="2"/>
      </rPr>
      <t>normas EPM</t>
    </r>
    <r>
      <rPr>
        <sz val="11"/>
        <rFont val="Arial"/>
        <family val="2"/>
      </rPr>
      <t>.
El presupuesto de redes eléctricas se encuentra con NO objeción-n Parcial (falta torre de energía 115 kV, de la UF 2.1.)</t>
    </r>
  </si>
  <si>
    <t>Traslado de redes secas,  UF2.1.</t>
  </si>
  <si>
    <t>PK 0+500</t>
  </si>
  <si>
    <t>PK 5+860</t>
  </si>
  <si>
    <t>PK 11+800</t>
  </si>
  <si>
    <t>PK 14+400</t>
  </si>
  <si>
    <t>PK 18+300</t>
  </si>
  <si>
    <t>Se encuentran estacionadas 2 grúas, una ambulancia y un carro de inspección a fin de prestar los servicios de emergencia, cuando los usuarios o las condiciones  los requieran.</t>
  </si>
  <si>
    <t>Corte y perfilado de talud</t>
  </si>
  <si>
    <t>PK 0+060</t>
  </si>
  <si>
    <t>PK 0+130</t>
  </si>
  <si>
    <t>Puente PK 1+440 UF 1-  Finalizan acabados en defensas tipo New Jerseys.</t>
  </si>
  <si>
    <t>Programa 1. Atención al usuario.</t>
  </si>
  <si>
    <t>Redes de drenajes superficiales, paisajismo, revegetalización etc.</t>
  </si>
  <si>
    <t>PK 22+430/480 CI</t>
  </si>
  <si>
    <t>Puente PK 0+930 UF 1. Acabados de defensas tipo New Jersey, ambos costados.</t>
  </si>
  <si>
    <t>,</t>
  </si>
  <si>
    <t>PK 5+720</t>
  </si>
  <si>
    <t xml:space="preserve">PK 14+700 </t>
  </si>
  <si>
    <t>PK 18+000</t>
  </si>
  <si>
    <t>Zona anexa al retorno # 1</t>
  </si>
  <si>
    <t>PK 22+000</t>
  </si>
  <si>
    <t>PK 27+000</t>
  </si>
  <si>
    <r>
      <rPr>
        <b/>
        <sz val="11"/>
        <color theme="1"/>
        <rFont val="Arial"/>
        <family val="2"/>
      </rPr>
      <t>PUENTE PK2+500 UF1:</t>
    </r>
    <r>
      <rPr>
        <sz val="11"/>
        <color theme="1"/>
        <rFont val="Arial"/>
        <family val="2"/>
      </rPr>
      <t xml:space="preserve"> El concesionario inicia actividades el día 27 de mayo de 2019, con la construcción de caminos de acceso al sitio de la obra y la marcación topográfica de los caisson. En cuanto a la excavación de se está realizando con la Pilotiadora y se lleva el siguiente avance:ESTRIBO 1: Caisson 1,  h=11,50m;   Caisson 2, h= 11.20m. PILA 1:  Caisson 3 h=19,5m    Caisson 4 h=16m. ESTRIBO 2: Caisson 5 h=15m  Caisson 6 h=13,34 El avance en la excavación es del 74,6%. 
</t>
    </r>
    <r>
      <rPr>
        <u/>
        <sz val="11"/>
        <color theme="1"/>
        <rFont val="Arial"/>
        <family val="2"/>
      </rPr>
      <t>INFRAESTRUCTURA TERMINADA</t>
    </r>
    <r>
      <rPr>
        <sz val="11"/>
        <color theme="1"/>
        <rFont val="Arial"/>
        <family val="2"/>
      </rPr>
      <t xml:space="preserve">
ESTRIBO 1: Se funden los núcleos de los Caisson 1 y 2. Se instala acero de refuerzo y se funde la Viga Cabezal, topes sísmicos y pedestales. Instalación acero de refuerzo y encofrado cuerpo del Estribo , aletas y se funde. Se funde losa de aproximación Estribos 1 .
PILA 1: Se funde núcleos de Caissons 3  y 4 y  columnas hasta el nivel de Viga Cabezal. Se instala acero de refuerzo de la Viga Cabezal y se funde con topes sísmicos y pedestales.
ESTRIBO 2. Se funde el núcleo del Caisson 5 y 6. Se instala acero de refuerzo de Viga Cabezal, topes sísmicos y pedestales y se funde. Se funde losa de aproximación Estribo 2.
</t>
    </r>
    <r>
      <rPr>
        <u/>
        <sz val="11"/>
        <color theme="1"/>
        <rFont val="Arial"/>
        <family val="2"/>
      </rPr>
      <t xml:space="preserve">SUPERESTRUCTURA
</t>
    </r>
    <r>
      <rPr>
        <sz val="11"/>
        <color theme="1"/>
        <rFont val="Arial"/>
        <family val="2"/>
      </rPr>
      <t>VANO ESTRIBO 1 - PILA 1: Instalación de Vigas 1, 2, 3 y 4 con neoprenos en los apoyos e instalación de prelosas y fundida de diafragma. Instalación acero de refuerzo para la losa y se funde. Instalación de acero de rfuerzo y plataforma para voladizos y se funden 
VANO PILA1 - ESTRIBO 2: Instalación de Vigas 5, 6, 7 Y 8, con neoprenos en los apoyos e instalación de pre-losas y acero de refuerzo de la losa.
Se funde losa de aproximación Estribo 2. Instalación de acero de refuerzo, encofrado y fundida tramos de New Jersey por ambos costados. Se termina la construcción de los New Jersey</t>
    </r>
    <r>
      <rPr>
        <u/>
        <sz val="9"/>
        <color theme="1"/>
        <rFont val="Calibri"/>
        <family val="2"/>
        <scheme val="minor"/>
      </rPr>
      <t/>
    </r>
  </si>
  <si>
    <r>
      <t xml:space="preserve">PUENTE PK9+777 UF1. </t>
    </r>
    <r>
      <rPr>
        <sz val="11"/>
        <color theme="1"/>
        <rFont val="Arial"/>
        <family val="2"/>
      </rPr>
      <t xml:space="preserve">El concesionario inicia con la construcción de caminos de acceso al sitio de las obras y replanteo topográfico de ubicación de caisson a partir del 8 de octubre de 2019.
CONTROL DE EXCAVACIÓN
CALDADA IZQUIERDA:  ESTRIBO 1. caisson 1 h=10,6m; caisson 2 h=10,5m 
                        PILA 1.  caisson 3 h=5m;  caisson 4 h=5m
                             ESTRIBO 2.  caisson 5 h=4m caisson 6 h=2m
CALZADA DERECHA: ESTRIBO 1 . Caisson 1 h=10,4Mm  Caisson 2 h=9,6m  
                          ESTRIBO 2. Caisson 3 h=10,6  Caisson 4 h=8,7m
</t>
    </r>
    <r>
      <rPr>
        <sz val="11"/>
        <color rgb="FFFF0000"/>
        <rFont val="Arial"/>
        <family val="2"/>
      </rPr>
      <t>Frente inactivo.</t>
    </r>
    <r>
      <rPr>
        <sz val="11"/>
        <color theme="1"/>
        <rFont val="Arial"/>
        <family val="2"/>
      </rPr>
      <t xml:space="preserve">
El avance en excavación y construcción de anillos es del 69,1%</t>
    </r>
  </si>
  <si>
    <t>Puente PK 0+930 UF 1. Vista panorámica Puente construido.</t>
  </si>
  <si>
    <t>Puente PK 1+440 UF 1-  Vista panorámica Puente construido.</t>
  </si>
  <si>
    <t>Puente PK 17+205 UF 1- Vista panorámica avance construcción Puente.</t>
  </si>
  <si>
    <t>ACTIVIDADES CRÍTICAS SEGÚN ANEXO #1 DE MAR 1 POR LA CUARENTENA DEL COVID-19</t>
  </si>
  <si>
    <t>Drenajes longitudinales</t>
  </si>
  <si>
    <t xml:space="preserve">PK 15+300 </t>
  </si>
  <si>
    <t>PK 14+900</t>
  </si>
  <si>
    <t>Puente PK 17+205 UF 1- Vista panorámica avance construcción Puente. Infraestructura terminada.</t>
  </si>
  <si>
    <t>ACTIVIDADES DE OPERACIÓN Y MANTENIMIENTO</t>
  </si>
  <si>
    <t>ACTIVIDADES DE OPERACIÓN Y MANTENIMIENTO - UF1</t>
  </si>
  <si>
    <t>ACTIVIDADES DE OPERACIÓN Y MANTENIMIENTO-UF2.1</t>
  </si>
  <si>
    <t>ACTIVIDADES DE OPERACIÓN Y MANTENIMIENTO - UF2,2</t>
  </si>
  <si>
    <t>ACTIVIDADES DE OPERACIÓN Y MANTENIMIENTO - UF3</t>
  </si>
  <si>
    <t>ACTIVIDADES DE OPERACIÓN Y MANTENIMIENTO - UF4</t>
  </si>
  <si>
    <t>PK 0+750</t>
  </si>
  <si>
    <t>PK 7+800/900</t>
  </si>
  <si>
    <t>Ampliación Puente 3 La Cola UF1</t>
  </si>
  <si>
    <t>Puente PK 0+160 UF 1-  Acabados en módulos de defensa tipo New Jersey.</t>
  </si>
  <si>
    <t>Puente PK 10+440 UF 1-  ESTRIBO 1. Terminado</t>
  </si>
  <si>
    <t>Puente PK 10+440 UF 1- Vista panorámica avance construcción  Puente. Infraestructura terminada.</t>
  </si>
  <si>
    <t>Puente PK 11+110 UF 1-   PILA 2. Desencofrado de Viga Cabezal.</t>
  </si>
  <si>
    <t>Puente PK 11+110 UF 1- Vista panorámica avance construcción Puente.</t>
  </si>
  <si>
    <t>PK 1+050</t>
  </si>
  <si>
    <t>PK 1+500</t>
  </si>
  <si>
    <t>Muro # 037 - TA</t>
  </si>
  <si>
    <t>Muro # 072 - HA</t>
  </si>
  <si>
    <t>Corte talud (perfilación) - CD</t>
  </si>
  <si>
    <t>Inactivo. 
Se fundieron muros del disipador con su bajante para el canal de drenaje perimetral. Se fundió también el disipador intermedio con cuneta que descarga en canal perimetral.</t>
  </si>
  <si>
    <t>PK 0+480</t>
  </si>
  <si>
    <t>SEGURIDAD VIAL</t>
  </si>
  <si>
    <t>PK 0+950</t>
  </si>
  <si>
    <t>Aplicación de capa asfáltica - Drenajes</t>
  </si>
  <si>
    <t>PK 10+750</t>
  </si>
  <si>
    <t>PK 19+200  CD</t>
  </si>
  <si>
    <t>PK 18+400  CI</t>
  </si>
  <si>
    <t>TRABAJOS FINALIZADOS EL 29 DE MAYO DEL 2020</t>
  </si>
  <si>
    <r>
      <rPr>
        <b/>
        <sz val="11"/>
        <color theme="1"/>
        <rFont val="Arial"/>
        <family val="2"/>
      </rPr>
      <t>PUENTE PK9+160 UF1 DOBLE CALZADA:</t>
    </r>
    <r>
      <rPr>
        <sz val="11"/>
        <color theme="1"/>
        <rFont val="Arial"/>
        <family val="2"/>
      </rPr>
      <t xml:space="preserve"> El concesionario inicia con la construcción de caminos de acceso al sitio de las obras yreplanteo topográfico de ubicación de caisson a partir del 2 de abril de 2019.
</t>
    </r>
    <r>
      <rPr>
        <u/>
        <sz val="11"/>
        <color theme="1"/>
        <rFont val="Arial"/>
        <family val="2"/>
      </rPr>
      <t>CONTROL DE EXCAVACIÓN</t>
    </r>
    <r>
      <rPr>
        <sz val="11"/>
        <color theme="1"/>
        <rFont val="Arial"/>
        <family val="2"/>
      </rPr>
      <t xml:space="preserve">
ESTRIBO 1. caisson 1 h=23,8m; caisson 2 h=22m caisson 3 h=22m; caisson 4 h=20,2m
PILA 1.  caisson 5 h=23m;  caisson 6 h=20,8m; caisson 7 h=20,2m; caisson 8 h=20m..
ESTRIBO 2. Caisson 9 h=16m  Caisson 10 h=17,8m  Caisson 11 h=18,8m  Caisson12 h=17m
</t>
    </r>
    <r>
      <rPr>
        <u/>
        <sz val="11"/>
        <color theme="1"/>
        <rFont val="Arial"/>
        <family val="2"/>
      </rPr>
      <t>INFRAESTRUCTURA</t>
    </r>
    <r>
      <rPr>
        <sz val="11"/>
        <color theme="1"/>
        <rFont val="Arial"/>
        <family val="2"/>
      </rPr>
      <t xml:space="preserve">
ESTRIBO 1. Instalación de acero de refuerzo del núcleo Caisson 1, 2, 3 y 4  y se funden. Se funde último tramo de Columna 4.
PILA 1: Se funde el núcleo del caisson 5, 6, 7 y 8. Se instala acero de refuerzo de Columnas 6,  7 y 8, se funden hasta el nivel de Viga Cabezal. Se instala plataforma y acero de refuerzo de la Viga Cabezal y se funde.
ESTRIBO 2: Se funden los núcleos de los Caissons 9, 10, 11 y 12. Se instala paltaforma y acero de refuerzo de la Viga Cabezal y se funde con topes sísmicos y pedestales. Instalación acero de refuerzo cuerpo del Estribo costado izquierdo y se funde con los topes sísmicos y los pedestales.</t>
    </r>
    <r>
      <rPr>
        <sz val="11"/>
        <color rgb="FFFF0000"/>
        <rFont val="Arial"/>
        <family val="2"/>
      </rPr>
      <t xml:space="preserve"> El concesionario deja abandonada esta obra</t>
    </r>
    <r>
      <rPr>
        <sz val="11"/>
        <color theme="1"/>
        <rFont val="Arial"/>
        <family val="2"/>
      </rPr>
      <t xml:space="preserve">
El avance en excavación y construcción de anillos es del 115,4%</t>
    </r>
  </si>
  <si>
    <r>
      <rPr>
        <b/>
        <sz val="11"/>
        <color theme="1"/>
        <rFont val="Arial"/>
        <family val="2"/>
      </rPr>
      <t>PUENTE PK11+110 UF1:</t>
    </r>
    <r>
      <rPr>
        <sz val="11"/>
        <color theme="1"/>
        <rFont val="Arial"/>
        <family val="2"/>
      </rPr>
      <t xml:space="preserve"> El concesionario inicia con la construcción de caminos de acceso al sitio de las obras y replanteo topográfico de ubicación de caisson a partir del 03 de Diciembre de 2018.
</t>
    </r>
    <r>
      <rPr>
        <u/>
        <sz val="11"/>
        <color theme="1"/>
        <rFont val="Arial"/>
        <family val="2"/>
      </rPr>
      <t>CONTROL DE EXCAVACIÓN</t>
    </r>
    <r>
      <rPr>
        <sz val="11"/>
        <color theme="1"/>
        <rFont val="Arial"/>
        <family val="2"/>
      </rPr>
      <t xml:space="preserve">
ESTRIBO 1: caisson 1 h=13,6m   caisson 2 h=13,0m
PILA 1: caisson 3 h=11m Caisson 4 h=11m  caisson 5 h=11m  caisson 6 h=11m 
PILA 2: caisson 7 h= 11m  caisson 8 h=11m  caisson 9 h=11,05  caisson 10 h=11m
PILA 3: caisson 11 h=14m  caisson 12 h=14m  caisson 13 h=14m  caisson 14 h=14m
PILA 4: caisson 15 h=17,6m caisson 16 h=17,6 caisson 17 h=17,6m  caisson 18 h=19,64m
PILA 5: caisson 19 h=11,2m  caisson 20 h=11,60m, caisson 21 h=13m,caisson 22 h=12,9m 
ESTRIBO  2:  Caisson 23,h=12,9m caisson 24,h=15,7m. 
 El avance en excavación y construcción de anillos es del 111,5%
</t>
    </r>
    <r>
      <rPr>
        <u/>
        <sz val="11"/>
        <color theme="1"/>
        <rFont val="Arial"/>
        <family val="2"/>
      </rPr>
      <t xml:space="preserve">INFRAESTRUCTURA TERMINADA
</t>
    </r>
    <r>
      <rPr>
        <sz val="11"/>
        <color theme="1"/>
        <rFont val="Arial"/>
        <family val="2"/>
      </rPr>
      <t>Se instaló el acero de refuerzo y se fundieron los núcleos de los Caisson del Estribo 1, Pila 1, Pila 2, Pila 3, Pila 4, Pila 5 y Estribo 2
La excavación de caissons del Estribo 1, Pila 1, Pila 2, Pila 3 y Pila 4 se realizó con la pilotiadora.
ESTRIBO 1: Se instala acero de refuerzo de la Columnas 1 y 2 y se funden hasta el nivel de Viga Cabezal. Se instala plataforma y acero de refuerzo de Viga Cabezal y se funde. Instalación acero de refuerzo de pedestales, topes sísmicos y cuerpo del Estribo.
PILA 1: Se instala acero de refuerzo del Dado y se funde. Instalación acero de refuerzo y encofrado de Columna en H y se funde hasta nivelde Viga Cabezal a h=12m. Se instala plataforma, acero de refuerzo y se funde Viga Cabezal, con topes sísmicos y pedestales.
PILA 2: Fundida de Caisson 7, 8, 9 y 10.</t>
    </r>
    <r>
      <rPr>
        <sz val="11"/>
        <rFont val="Arial"/>
        <family val="2"/>
      </rPr>
      <t xml:space="preserve"> Excavación y adecuaciones para construcción de Dado. Se funde solado e instalación acero de refuerzo y encofrado Dado y se funde</t>
    </r>
    <r>
      <rPr>
        <sz val="11"/>
        <color rgb="FFFF0000"/>
        <rFont val="Arial"/>
        <family val="2"/>
      </rPr>
      <t>.</t>
    </r>
    <r>
      <rPr>
        <sz val="11"/>
        <rFont val="Arial"/>
        <family val="2"/>
      </rPr>
      <t xml:space="preserve"> Instalación acero de refuerzo y encofrado Columna en H y se funde a h=19m. Instalación andamios de carga, plataforma, acero de refuerzo, encofrado y se funde Viga Cabezal con los topes sísmicos y los pedestales.</t>
    </r>
    <r>
      <rPr>
        <sz val="11"/>
        <color theme="1"/>
        <rFont val="Arial"/>
        <family val="2"/>
      </rPr>
      <t xml:space="preserve">
PILA 3: Instalación acero de refuerzo y encofrado para el Dado y se funde. Se funde Columna en H hasta el nivel de Viga Cabezal a h=22m. Instalación andamios de carga, plataforma y acero de refuerzo Viga Cabezal y se funde con topes sísmicos y pedestales.
PILA 4: Instalación acero de refuerzo del dado y se funde e instalación acero de refuerzo del último tramo de Columna en H y se funde a h=29m. Instalación de plataforma y andamios de carga para viga cabezal, plataforma e instalación acero de refuerzo y se funde con topes sísmicos y pedestales.
PILA 5: Instalación acero de refuerzo para el Dado y se funde. Instalación acero de refuerzo tercer tramo Columna en H y se funde a h=17m. Instalación de acero de refuerzo viga cabezal y se funde con topes sísmicos y pedestales.
ESTRIBO 2: Instalación de solado, acero de refuerzo y se funde  Viga Cabezal, con topes sísmicos y pedestales. Se instala acero de refuerzo del cuerpo del Estribo y aletas y se funde. </t>
    </r>
    <r>
      <rPr>
        <sz val="11"/>
        <rFont val="Arial"/>
        <family val="2"/>
      </rPr>
      <t>Instalación acero de refuerzo losa de aproximación Estribo 2 y se funde.</t>
    </r>
  </si>
  <si>
    <r>
      <rPr>
        <b/>
        <sz val="11"/>
        <color theme="1"/>
        <rFont val="Arial"/>
        <family val="2"/>
      </rPr>
      <t>PUENTE PK21+500 UF2.1</t>
    </r>
    <r>
      <rPr>
        <b/>
        <i/>
        <sz val="11"/>
        <color theme="1"/>
        <rFont val="Arial"/>
        <family val="2"/>
      </rPr>
      <t xml:space="preserve"> </t>
    </r>
    <r>
      <rPr>
        <sz val="11"/>
        <color theme="1"/>
        <rFont val="Arial"/>
        <family val="2"/>
      </rPr>
      <t xml:space="preserve">El concesionario inicia actividades el día 22 de octubre de 2018, con el replanteo topográfico de ubicacion de caisson y construcción de caminos de acceso al sitio de las obras. Se terminó con la excavación y construcción de anillos de los Caissons con un avance de 97,7%.
</t>
    </r>
    <r>
      <rPr>
        <u/>
        <sz val="11"/>
        <rFont val="Arial"/>
        <family val="2"/>
      </rPr>
      <t>INFRAESTRUCTURA TERMINADA</t>
    </r>
    <r>
      <rPr>
        <u/>
        <sz val="11"/>
        <color theme="1"/>
        <rFont val="Arial"/>
        <family val="2"/>
      </rPr>
      <t xml:space="preserve">
</t>
    </r>
    <r>
      <rPr>
        <sz val="11"/>
        <color theme="1"/>
        <rFont val="Arial"/>
        <family val="2"/>
      </rPr>
      <t>ESTRIBO 1: Se instala acero de refuerzo para la zapata y se funde. Se instala acero de refuerzo cuerpo del Estribo y se funde. Instalación acero de refuerzo aletas y se funden Estribo terminado. Se funde losa de aproximación.
 PILA 1. Se funden los núcleos de los Caisson 5 y 6. Se instala acero de refuerzo de Columna 5 y Columna 6 con rótula 6 y se funden hasta el nivel de Viga Cabezal. Instalación encofrado, acero de refuerzo Viga Cabezal y se funde. Instalación acero de refuerzo pedestales y topes sísmicos y se funde.
PILA 2. Se funden los núcleos de los Caisson 7 y 8 e instalación acero de refuerzo de Columnas. Se funde Columna 7 y  8 hasta nivel de Viga Cabezal. Instalación andamios de carga, acero de refuerzo y encofrado de Viga Cabezal y se funde.
ESTRIBO 2: Instalación de solado para construir zapata. Se instala acero de refuerzo y encofrado para la zapata y se funde. Instalación acero de refuerzo cuerpo del Estribo y se funde . Instalación acero de refuerzo Viga Cabezal, topes sísmicos y pedestales y se funden.</t>
    </r>
    <r>
      <rPr>
        <sz val="11"/>
        <color rgb="FFFF0000"/>
        <rFont val="Arial"/>
        <family val="2"/>
      </rPr>
      <t xml:space="preserve"> Frente Inactivo.</t>
    </r>
  </si>
  <si>
    <t>Puente PK 0+160 UF 1- Defensa tipo New Jersey terminadas.</t>
  </si>
  <si>
    <t>REUNIONES/ACTIVIDADES</t>
  </si>
  <si>
    <t>PK 16+300</t>
  </si>
  <si>
    <t>ZODME 10A</t>
  </si>
  <si>
    <t>PK 27+400</t>
  </si>
  <si>
    <t>PK 0+650/700 CI</t>
  </si>
  <si>
    <t>OBSERVACIONES: El Predio MAR1_UF2_171 se afectó nuevamente con oficio 02-01-20200617001734</t>
  </si>
  <si>
    <t>en adelante</t>
  </si>
  <si>
    <t>PK 17+800</t>
  </si>
  <si>
    <t>Excavación / Rellenos de terraplén / Drenajes - CD</t>
  </si>
  <si>
    <t>Corte, perfilado de talud + demoliciones</t>
  </si>
  <si>
    <t xml:space="preserve">Excavaciones mecánicas CI, como solución de la intersección en superficie - Boxculvert # 209 - Zona urbana de San Jerónimo </t>
  </si>
  <si>
    <t>PK 22+600</t>
  </si>
  <si>
    <r>
      <rPr>
        <b/>
        <sz val="11"/>
        <rFont val="Arial"/>
        <family val="2"/>
      </rPr>
      <t xml:space="preserve">PUENTE PK0+930 UF1: </t>
    </r>
    <r>
      <rPr>
        <sz val="11"/>
        <rFont val="Arial"/>
        <family val="2"/>
      </rPr>
      <t xml:space="preserve">El concesionario inicia actividades el día 18 de enero de 2019 con la construcción de caminos de acceso al sitio de las obras, la demarcación topográfica de ubicación de caissons con coordenadas y cotas y con la excavación y construcción de anillos de los caisson.
CONTROL DE EXCAVACIÓN
ESTRIBO 1.Caisson 1 h=20,87m, caisson 2 h= 19,37m
PILA 1. Caisson 3 h=18,4m, caisson 4 h=18,5m
PILA 2. caisson 5 h= 20,4m, caisson 6 h= 18,3m.
ESTRIBO 2.Caisson 7 h=21,01m, caisson 8 h= 19,54m
El avance en excavación y construcción de anillos es del 103,6%.
</t>
    </r>
    <r>
      <rPr>
        <u/>
        <sz val="11"/>
        <rFont val="Arial"/>
        <family val="2"/>
      </rPr>
      <t xml:space="preserve">INFRAESTRUCTURA  TERMINADA
</t>
    </r>
    <r>
      <rPr>
        <sz val="11"/>
        <rFont val="Arial"/>
        <family val="2"/>
      </rPr>
      <t xml:space="preserve">ESTRIBO 1: Se funde núcleos del Caissons 1  y 2. Instalación acero de refuerzo de la Viga Cabezal, pedestales y topes sísmicos, cuerpo del Estribo y se funde. Se funde losa de aproximación Estribo 1.
PILA 1: Se funde núcleo Caisson 3 y 4. Se instala acero de refuerzo de las Columnas y se funden hasta el nivel de Viga Cabezal. Se instala acero de refuerzo de la Viga Cabezal, topes sísmicos y pedestales y se funde.
PILA 2: Se funde núcleo  Caisson 5 y 6. Se nstala acero de refuerzo de Columnas y se funden hasta el nivel de la Viga cabezal.  Se instala acero de refuerzo de la Viga Cabezal,  topes sísmicos , pedestales y se funde.
ESTRIBO 2. Se funde el núcleo de los Caissons 7 y 8.  Se instala acero de refuerzo Viga Cavezal, cuerpo del Estribo  y se funde con los topes sísmicos, los pedestales y aleta izquierda. Se funde losa de aproximación Estribo 2. 
Frente Inactivo.
</t>
    </r>
    <r>
      <rPr>
        <u/>
        <sz val="11"/>
        <rFont val="Arial"/>
        <family val="2"/>
      </rPr>
      <t xml:space="preserve">SUPERESTRUCTURA TERMINADA
</t>
    </r>
    <r>
      <rPr>
        <sz val="11"/>
        <rFont val="Arial"/>
        <family val="2"/>
      </rPr>
      <t>Instalación de mortero de nivelacióin sobre pedestales. Instalación de lanza vigas y vigas sobre apoyos de neopreno en el vano 1 , 2 y 3 y construcción de diafragmas. Se instalan prelosas, acero de refuerzo de la losa y se funden incluyendo los Diafragamas</t>
    </r>
    <r>
      <rPr>
        <sz val="11"/>
        <color rgb="FFFF0000"/>
        <rFont val="Arial"/>
        <family val="2"/>
      </rPr>
      <t xml:space="preserve">. </t>
    </r>
    <r>
      <rPr>
        <sz val="11"/>
        <rFont val="Arial"/>
        <family val="2"/>
      </rPr>
      <t xml:space="preserve"> Instalación de plataformas y acero de refuerzo para construcción de voladizos vanos 1, 2 y 3. Se funden  por ambos costados. Instalación acero de refuerzo y encofrado de New Jersey por ambos costados y se funden. Finalizan acabados.</t>
    </r>
  </si>
  <si>
    <r>
      <rPr>
        <b/>
        <sz val="11"/>
        <color theme="1"/>
        <rFont val="Arial"/>
        <family val="2"/>
      </rPr>
      <t xml:space="preserve">PUENTE PK1+440 UF1: </t>
    </r>
    <r>
      <rPr>
        <sz val="11"/>
        <color theme="1"/>
        <rFont val="Arial"/>
        <family val="2"/>
      </rPr>
      <t xml:space="preserve"> El concesionario inicia actividades el día 26 de noviembre de 2018, con la construcción de caminos de acceso al sitio de la obra y la marcación topográfica de los caisson. En cuanto a la excavación y construcción de los Anillos de los caisoon se lleva el siguiente avance: ESTRIBO 1 caisson 1 h=12m, ESTRIBO 1 Caisson 2 h=9m,PILA 1. Caisson 3 h= 20,15m, caisson 4 h= 20m,PILA 2. caisson 5 h= 15m, caisson 6 h= 14,83m., ESTRIBO 2. Caisson 7 h=22,65m ; Caisson 8 h=20m; Caisson 9 h=22,6m . 
El avance en la excavación y construcción de anillos es del 109,0%. 
</t>
    </r>
    <r>
      <rPr>
        <u/>
        <sz val="11"/>
        <color theme="1"/>
        <rFont val="Arial"/>
        <family val="2"/>
      </rPr>
      <t xml:space="preserve">INFRAESTRUCTURA TERMINADA
</t>
    </r>
    <r>
      <rPr>
        <sz val="11"/>
        <color theme="1"/>
        <rFont val="Arial"/>
        <family val="2"/>
      </rPr>
      <t>ESTRIBO 1 : Instalación acero de refuerzo y fundida de Caisson 1 y 2. Instalación acero de refuerzo de Viga Cabezal, pedestales y cuerpo Estribo. Se funde la Viga Cabezal, cuerpo del estribo, topes sísmicos, pedestales y aletas. Se funde los a de aproximación Estribo 1.</t>
    </r>
    <r>
      <rPr>
        <u/>
        <sz val="11"/>
        <color theme="1"/>
        <rFont val="Arial"/>
        <family val="2"/>
      </rPr>
      <t xml:space="preserve">
</t>
    </r>
    <r>
      <rPr>
        <sz val="11"/>
        <color theme="1"/>
        <rFont val="Arial"/>
        <family val="2"/>
      </rPr>
      <t xml:space="preserve">PILA 1: Se funden los núcleos de los Caisson 3 y 4, se funden columnas hasta el nivel de la Viga Cabezal. Instalación acero de refuerzo de la Viga Cabezal y se funde.
PILA 2:  Se funden los núcleos de los Caisson 5 y 6 y se instala acero de refuerzo de las columnas y se funden, se instala acero de refuerzo la Viga Cabeszal, topes sísmicos y pedestales.. Se funde Viga cabezal.
ESTRIBO 2: Se funden los núcleos de los Caisson 7, 8 y 9. Se instala solado y acero de refuerzo de la Viga Cabezal, topes sísmicos y pedestales y se funde. Se funde losa de aproximación Estribo 2.
</t>
    </r>
    <r>
      <rPr>
        <u/>
        <sz val="11"/>
        <color theme="1"/>
        <rFont val="Arial"/>
        <family val="2"/>
      </rPr>
      <t xml:space="preserve">SUPERESTRUCTURA TERMINADA
</t>
    </r>
    <r>
      <rPr>
        <sz val="11"/>
        <color theme="1"/>
        <rFont val="Arial"/>
        <family val="2"/>
      </rPr>
      <t>Montaje de lanza Vigas e instalación de mortero de nivelación sobre pedestales. Instalación de Vigas sobre apoyos de neopreno , prelosas, construcción de diafragmas y acero de refuerzo de las losas en vanos 1, 2 y 3 y se funden. Instalación de plataforma y acero de refuerzo de voladizos vanos  1, 2 y 3 y se funden por ambos costados.</t>
    </r>
    <r>
      <rPr>
        <sz val="11"/>
        <color rgb="FFFF0000"/>
        <rFont val="Arial"/>
        <family val="2"/>
      </rPr>
      <t xml:space="preserve"> </t>
    </r>
    <r>
      <rPr>
        <sz val="11"/>
        <rFont val="Arial"/>
        <family val="2"/>
      </rPr>
      <t>Instalación acero de refuerzo y encofrado  New Jersey por ambos costados vanos 1, 2 y 3 y se funden. Finalizan acabados.</t>
    </r>
  </si>
  <si>
    <r>
      <rPr>
        <b/>
        <sz val="11"/>
        <color theme="1"/>
        <rFont val="Arial"/>
        <family val="2"/>
      </rPr>
      <t>PUENTE PK2+100 UF1:</t>
    </r>
    <r>
      <rPr>
        <sz val="11"/>
        <color theme="1"/>
        <rFont val="Arial"/>
        <family val="2"/>
      </rPr>
      <t xml:space="preserve"> El concesionario inicia actividades el día 14 de febrero de 2018, con la construcción de caminos de acceso al sitio de la obra y la marcación topográfica de los caisson. En cuanto a la excavación y construcción de los Anillos de los caisson se lleva el siguiente avance:ESTRIBO 1:caisson 1 h=13.20 m;  caisson 2 h=13.09m. PILA 1:  caisson 3 h=17.90m; caisson 4 h=17,35m;  PILA 2: caisson 5=18,45m; caisson  6 h=16,5m,  ESTRIBO 2 Caissson 7 h=12.28m;  caissson 8 h=11.44m.  El avance en la excavación y fundida de anillos es del 110,9%. 
</t>
    </r>
    <r>
      <rPr>
        <u/>
        <sz val="11"/>
        <color theme="1"/>
        <rFont val="Arial"/>
        <family val="2"/>
      </rPr>
      <t xml:space="preserve">INFRAESTRUCTURA TERMINADA
</t>
    </r>
    <r>
      <rPr>
        <sz val="11"/>
        <color theme="1"/>
        <rFont val="Arial"/>
        <family val="2"/>
      </rPr>
      <t xml:space="preserve">ESTRIBO 1: Se funden los núcleos de los Caisson 1 y 2, la Viga Cabezal, cuerpo del Estribo, topes sísmicos, pedestales y aletas integradas.
PILA 1: Se funden los núcleos de los Caisson 3 y 4, las columnas, Viga Cabezal, topes sísmicos y pedestales. Se instala el lanza vigas y las Vigas 1,2,3 y 4 del vano 1.
PILA 2: Se funde el núcleo del Caisson 5 y  6 y las Columnas. Se instala plataforma para construir Viga Cavezal, se instala acero de refuerzo y se funde con topes sísmicos y pedestales.
ESTRIBO 2: Se funden los núcleos de los Caisson 7 y 8,  las columnas, se instala acero de refuerzo de la Viga Cabezal y se funde incluyendo topes sísmicos y pedestales. Se instala acero de refuerzo del último tramo del estribo y se funde. Se funde losa aproximación Estribos 1 y  2.
</t>
    </r>
    <r>
      <rPr>
        <u/>
        <sz val="11"/>
        <color theme="1"/>
        <rFont val="Arial"/>
        <family val="2"/>
      </rPr>
      <t xml:space="preserve">SUPERESTRUCTURA TERMINADA
</t>
    </r>
    <r>
      <rPr>
        <sz val="11"/>
        <color theme="1"/>
        <rFont val="Arial"/>
        <family val="2"/>
      </rPr>
      <t>VANO ESTRIBO 1 - PILA 1: Instalación de vigas 1, 2, 3 y 4 con neoprenos en los apoyos. Instalación de prelosas, instalación de acero de refuerzo de la losa y fundida de la losa y diafragma. Se instala acero de refuerzo para los voladizos ambos costados y se funden. Se instala acero de refuerzo de New Jersey.
VANO PILA 1 -PILA 2: Instalación de vigas 5, 6, 7 y 8 con neoprenos en los apoyos e instalación de prelosas y acero de refuerzo de la losa y diafragmas y se funde. Se instala acero de refuerzo para los New Jersey.
VANO PILA 2 - ESTRIBO 2: Instalación de vigas 9, 10, 11 y 12 con neoprenos en los apoyos e instalación de prelosas y fundida de diafragma. Se instala acero de refuerzo de la losa y se funde. Instalación de plataforma y acero de refuerzo para voladizos C.D y C.I y se funden. Se instala acero de refuerzo y encofrado y se funden tramos de New jersey por ambos costados. Se termina de construir los New Jersey por ambos costados.</t>
    </r>
  </si>
  <si>
    <r>
      <rPr>
        <b/>
        <sz val="11"/>
        <color theme="1"/>
        <rFont val="Arial"/>
        <family val="2"/>
      </rPr>
      <t>PUENTE PK2+920 UF1:</t>
    </r>
    <r>
      <rPr>
        <sz val="11"/>
        <color theme="1"/>
        <rFont val="Arial"/>
        <family val="2"/>
      </rPr>
      <t xml:space="preserve"> El concesionario inicia actividades el día 22 de octubre de 2018, con la construcción de caminos de acceso al sitio de la obra y la marcación topográfica de los caisson. En cuanto a la excavación y construcción de los Anillos de los caisson se lleva el siguiente avance:ESTRIBO 1: Caisson 1,  h=16,31m;   Caisson 2, h= 17.65m. PILA 1:  Caisson 3 h=14,8m; Caisson 4 h=16,59m. ESTRIBO 2: Caisson 5,  h=19m;   Caisson 6,  h=19,37m.  El avance en la excavación y fundida de anillos es del 92,6%. 
</t>
    </r>
    <r>
      <rPr>
        <u/>
        <sz val="11"/>
        <color theme="1"/>
        <rFont val="Arial"/>
        <family val="2"/>
      </rPr>
      <t xml:space="preserve">INFRAESTRUCTURA TERMINADA
</t>
    </r>
    <r>
      <rPr>
        <sz val="11"/>
        <color theme="1"/>
        <rFont val="Arial"/>
        <family val="2"/>
      </rPr>
      <t xml:space="preserve">ESTRIBO 1: Se funden los núcleos de los Caisson 1 y 2. Instalación acero de refuerzo de Viga Cabezal, topes sísmicos y pedestales y se funde. Instalación acero de refuerzo y encofrado cuerpo del Estribo y se funde con las aletas. Se funden mesetas de nivelación (Grouting).
PILA 1: Se instala acero de refuerzo del Caisson 3 y 4 y se funde el núcleo de los Caissons. Se instala acero de refuerzo de Columnas y se funden hasta nivel de Viga Cabezal. Se instala acero de refuerzo de la Viga Cabezal, topes sísmicos y pedestales y se funde. . Se funden mesetas de nivelación (Grouting).
ESTRIBO 2: Se funden los núcleos de los Caisson 5 y 6. Se instala acero de refuerzo de la Viga cabezal y se funde incluyendo los topes sísmicos, pedestales y aletas. Se construyen las losas de aproximación en los Estribos 1  y 2. . Se funden mesetas de nivelación (Grouting).
</t>
    </r>
    <r>
      <rPr>
        <u/>
        <sz val="11"/>
        <color theme="1"/>
        <rFont val="Arial"/>
        <family val="2"/>
      </rPr>
      <t>SUPRESTRUCTURA TERMINADA</t>
    </r>
    <r>
      <rPr>
        <sz val="11"/>
        <color theme="1"/>
        <rFont val="Arial"/>
        <family val="2"/>
      </rPr>
      <t xml:space="preserve">
Montaje de lanza vigas e instalación de apoyos de neopreno y Vigas en los  vanos 1 y 2. Construcción de diafragmas e instalación de pre-losas. Se instala acero de refuerzo de las losas y se funden los dos vanos. Instalación acero de refuerzo de New Jersey por ambos costados y se funden.</t>
    </r>
  </si>
  <si>
    <r>
      <rPr>
        <b/>
        <sz val="11"/>
        <color theme="1"/>
        <rFont val="Arial"/>
        <family val="2"/>
      </rPr>
      <t>PUENTE PK3+320 UF1:</t>
    </r>
    <r>
      <rPr>
        <sz val="11"/>
        <color theme="1"/>
        <rFont val="Arial"/>
        <family val="2"/>
      </rPr>
      <t xml:space="preserve"> El concesionario inicia actividades el día 18 de diciembre de 2017.
</t>
    </r>
    <r>
      <rPr>
        <u/>
        <sz val="11"/>
        <color theme="1"/>
        <rFont val="Arial"/>
        <family val="2"/>
      </rPr>
      <t>INFRAESTRUCTURA TERMINADA</t>
    </r>
    <r>
      <rPr>
        <sz val="11"/>
        <color theme="1"/>
        <rFont val="Arial"/>
        <family val="2"/>
      </rPr>
      <t xml:space="preserve">
ESTRIBO 1: Caisson 1 , 2 y  3 fundidos. Estribo Terminado, con viga cabezal topes sísmicos, pedestales, mortero de nivelación y aletas integradas.
ESTRIBO 2: Caisson 4 , 5 y  6 fundidos. Estribo Terminado, , con viga cabezal topes sísmicos, pedestales, mortero de nivelación y aletas integradas.
</t>
    </r>
    <r>
      <rPr>
        <u/>
        <sz val="11"/>
        <color theme="1"/>
        <rFont val="Arial"/>
        <family val="2"/>
      </rPr>
      <t xml:space="preserve">SUPERESTRUCTURA TERMINADA
</t>
    </r>
    <r>
      <rPr>
        <sz val="11"/>
        <color theme="1"/>
        <rFont val="Arial"/>
        <family val="2"/>
      </rPr>
      <t>Instalación de seis (6) vigas preesforzadas con apoyos de neopreno en los extremos. Se instalan las prelosas, acero de refuerzo de la losa y se funde. Instalación acero de refuerzo , encofrado y se funden  New Jersey por ambos costados. Instalación acero de refuerzo y encofrado bordillo paso peatonal y se funde por ambos costados. Se instala acero de refuerzo del anden y se funde por ambos costados. Instalación y pintura  de baranda peatonal por ambos costados. Instalación acero de refuerzo losa de aproximación Estribos 1 y 2 y se funden. Pendiente la instalación de las juntas de dilatación.</t>
    </r>
    <r>
      <rPr>
        <u/>
        <sz val="9"/>
        <color theme="1"/>
        <rFont val="Calibri"/>
        <family val="2"/>
        <scheme val="minor"/>
      </rPr>
      <t/>
    </r>
  </si>
  <si>
    <r>
      <t xml:space="preserve">PUENTE PK7+750 UF1: </t>
    </r>
    <r>
      <rPr>
        <sz val="11"/>
        <color theme="1"/>
        <rFont val="Arial"/>
        <family val="2"/>
      </rPr>
      <t xml:space="preserve">El concesionario inicia con la construcción de caminos de acceso al sitio de las obras y replanteo topográfico de ubicación de caisson a partir del 1 de JUNIO de 2019.
</t>
    </r>
    <r>
      <rPr>
        <u/>
        <sz val="11"/>
        <color theme="1"/>
        <rFont val="Arial"/>
        <family val="2"/>
      </rPr>
      <t xml:space="preserve">CONTROL DE EXCAVACIÓN
</t>
    </r>
    <r>
      <rPr>
        <sz val="11"/>
        <color theme="1"/>
        <rFont val="Arial"/>
        <family val="2"/>
      </rPr>
      <t>ESTRIBO 1: Caisson 1 h=13,25m  Caisoon 2 h=14m
PILA1: Caisson3 h=12m  Caisson 4 h=9m</t>
    </r>
    <r>
      <rPr>
        <u/>
        <sz val="11"/>
        <color theme="1"/>
        <rFont val="Arial"/>
        <family val="2"/>
      </rPr>
      <t xml:space="preserve">
</t>
    </r>
    <r>
      <rPr>
        <sz val="11"/>
        <color theme="1"/>
        <rFont val="Arial"/>
        <family val="2"/>
      </rPr>
      <t xml:space="preserve">PILA 2:  Caisson 5. h=14m Caisson 6. h=14m
PILA 3: Caisson 7 h= 15m  Caisson 8 h=14m
PILA 4: Caisson 9 h= 15m  Caisson 10 h=15m
ESTRIBO  2:  Caisson 11 h=18,6m caisson 12 h=18m. 
</t>
    </r>
    <r>
      <rPr>
        <u/>
        <sz val="11"/>
        <color theme="1"/>
        <rFont val="Arial"/>
        <family val="2"/>
      </rPr>
      <t xml:space="preserve">INFRAESTRUCTURA TERMINADA
</t>
    </r>
    <r>
      <rPr>
        <sz val="11"/>
        <color theme="1"/>
        <rFont val="Arial"/>
        <family val="2"/>
      </rPr>
      <t xml:space="preserve">ESTRIBO 1: Se funde núcleo del Caisson 1 y 2. Instalación acero de refuerzo para Viga Cabezal. Se retira el acero por error en niveles de subrasante. Se realiza demolición de la parte superior de los Caisson para ajustarlos a la rasante de diseño. Se instala acero de refuerzo y encofrado y se funde Viga Cabezal. Instalación acero de refuerzo cuerpo del Estribo, topes sísmicos y pedestales. Se funde aleta derecha. Se funde losa de aproximación.
PILA 1: Se funden Caissons 3 y 4. Se demuele un tramo para ajustarlos a la rasante de diseño. Se funde Viga Cabezal con topes sísmicos y pedestales.
PILA 2: Se funde Caisson 5 y 6. Se demuele un tramo para ajustarlos a la rasante de diseño. Instalación acero de refuerzo Viga Cabezal, topes sísmicos y pedestales y se funde.
PILA 3. Se funden Caisson 7 y 8. Elevación de Columnas a nivel de Viga Cabezal. Se instala acero de refuerzo y encofrado Viga Cabezal, topes sísmicos y pedestales y se funde.
PILA 4. Instalación acero de refuerzo de núcleos de Caisson 9 y 10 y se funden. Se realzan columnas a nivel de Viga cabezal. Instalación andamion de carga. Instalación de acero de refuerzo y encofrado de Viga Cabeza,  pedestales y topes sísmicos y se funde.
ESTRIBO 2: Se funden núcleos de los Caissons 11 y 12. Se demuele un tramo para ajustarlos a la rasante de diseño. Se instala solado para Viga Cabezal. Se instala acero de refuerzo de Viga Cabezal y se funde, con topes sísmicos y pedestales. Se instala acero de refuerzo del cuerpo del Estribo y se funde con las aletas integradas. Se funde losa de aproximación.
El avance en excavación y construcción de anillos es del 77,4%                                                                                                                                                                                   
</t>
    </r>
    <r>
      <rPr>
        <u/>
        <sz val="11"/>
        <color theme="1"/>
        <rFont val="Arial"/>
        <family val="2"/>
      </rPr>
      <t>SUPERESTRUCTURA  TERMINADA</t>
    </r>
    <r>
      <rPr>
        <sz val="11"/>
        <color theme="1"/>
        <rFont val="Arial"/>
        <family val="2"/>
      </rPr>
      <t xml:space="preserve">
                         Instalación de Vigas vanos 1 , 2, 3, 4  y  5, con neoprenos en los apoyos, instalación de prelosas tipo A y B y construcción de diafragmas. Instalación acero de refuerzo de las losas y se funden. Instalación de plataforma, acero de refuerzo del voladizos por ambos costados y se funden. Instalación acero de refuerzo y encofrado de New Jersey por ambos costados y se funden. Se realizan acabados de New Jersey. </t>
    </r>
  </si>
  <si>
    <r>
      <rPr>
        <b/>
        <sz val="11"/>
        <color theme="1"/>
        <rFont val="Arial"/>
        <family val="2"/>
      </rPr>
      <t>PUENTE PK10+120 UF1:</t>
    </r>
    <r>
      <rPr>
        <sz val="11"/>
        <color theme="1"/>
        <rFont val="Arial"/>
        <family val="2"/>
      </rPr>
      <t>. Para todos los Caisson ya se instaló el acero de refuerzo y se fundieron los núcleos con concreto reforzado de 28MPa. En todos los caisson ya se instaló el acero vertical de las columnas y de los espirales. Las siguientes columnas estan fundidas a estas alturas: Columna 2 Estribo 1 h=2,6m; Columna 3 Pila 1  h=10,5m; Columna 4 Pila 1  h=15,00m,  Columna 5 Pila 2 h=13,00m; Columna 6 Pila 2 h=15,00m; Columna 7 Estribo 2 h=0,60m y Columna 8 Estribo 2 h=3,90. Instalación de andamios de carga, plataforma, instalación de acero de refuerzo, encofrado y fundida de viga cabezal, topes sísmicos y pedestales en columnas 5 y 6 de la Pila 2 . De acuerdo a modificación del diseño no objetado por la interventoría, la luz del puente se amplía en 10,00m antes y después de los Estribos; con una placa maciza apoyada sobre estribos con tres pilotes en su cimentación. La excavación de los Caisson queda a las siguientes profundidades: PILA 1a Caisson 1a h=17m, PILA 2a Caisson 2a h= 17m, PILA 3a Caisson 3a h=13m, PILA 4a Caisson 4a h=13m, PILA 5a Caisson 5a h=11m y PILA 6a Caisson 6a h=11m. Se les instala la canasta de acero de refuerzo armada exteriormente y se funden los núcleos de los Caisson. Para las columnas 3 y 4 de la Pila 1 se instalaron los andamios de carga y la plataforma y se funde viga cabezal, pedestales, topes sismicos y el mortero de nivelación con SIKA GROUT. En las Columnas 7 y 8 Estribo 2, se instalan los andamios de carga, la plataforma, se  instala el acero de refuerzo de la viga cabezal, cuerpo del Estribo y topes sísmicos y se funde. En el ESTRIBO 1 se instalan los andamios de carga , la plataforma y se instala acero de refuerzo y se funde la Viga Cabezal y cuerpo del Estribo. En Estribo 1a se funde Columna 1a de h=2,25m se realiza  adecuación  del area para construcción de la viga cabezal. En Estribo 2a se instala acero de refuerzo y encofrado para columnas 4a, 5a y 6a. Se funde Columna 5a h=2,20m, Columna 6a h=3,50m y  Columna 4a de h=3,12. Para el Estribo 1a se  funde la Viga Cabezal y el cuerpo del estribo con topes sísmicos y pedestales. En el ESTRIBO 2a se instala acero de refuerzo y se funde la viga cabezal, se instala acero de refuerzo del cuerpo del Estribo y se funde. Se instala plataforma para construir losa maciza entre Estribos 2 y 2a, se  instala  acero de refuerzo y se funde. Se instala plataforma, el acero de refuerzo para losa maciza entre Estribo 1a y 1 y se funde. Se funde losa de aproximación Estribo 1a y Estribo 2a..</t>
    </r>
    <r>
      <rPr>
        <u/>
        <sz val="11"/>
        <color theme="1"/>
        <rFont val="Arial"/>
        <family val="2"/>
      </rPr>
      <t>INFRAESTRUCTURA  TERMINADA,</t>
    </r>
    <r>
      <rPr>
        <u/>
        <sz val="11"/>
        <color rgb="FFFF0000"/>
        <rFont val="Arial"/>
        <family val="2"/>
      </rPr>
      <t xml:space="preserve"> </t>
    </r>
    <r>
      <rPr>
        <sz val="11"/>
        <color rgb="FFFF0000"/>
        <rFont val="Arial"/>
        <family val="2"/>
      </rPr>
      <t>Frente de Obra Inactivo.</t>
    </r>
    <r>
      <rPr>
        <sz val="11"/>
        <color theme="1"/>
        <rFont val="Arial"/>
        <family val="2"/>
      </rPr>
      <t xml:space="preserve"> Falta la SUPERESTRUCTURA del Puente.</t>
    </r>
  </si>
  <si>
    <r>
      <rPr>
        <b/>
        <sz val="11"/>
        <color theme="1"/>
        <rFont val="Arial"/>
        <family val="2"/>
      </rPr>
      <t>PUENTE PK19+900 U2.1:</t>
    </r>
    <r>
      <rPr>
        <sz val="11"/>
        <color theme="1"/>
        <rFont val="Arial"/>
        <family val="2"/>
      </rPr>
      <t xml:space="preserve"> El concesionario inicia actividades el día 19 de septiembre de 2019, con la construcción de caminos de acceso al sitio de la obra y la marcación topográfica de los caisson. En cuanto a la excavación y construcción de los Anillos de los caisson se lleva el siguiente avance: ESTRIBO 1: Caisson 1 h=7,5m, Caisson 2 h=6,5m, PILA 1: Caisson 3 h=5,4m, Caisson 4 h=8,4m, PILA 2: Caisson 5 h=15,2m, Caisson 6 h=18,2m ESTRIBO 2:  Caisson 7 h=11,05m, Caisson 8 h=11m  .  El avance en la excavación y fundida de anillos es del 86,7%</t>
    </r>
    <r>
      <rPr>
        <sz val="11"/>
        <color rgb="FFFF0000"/>
        <rFont val="Arial"/>
        <family val="2"/>
      </rPr>
      <t xml:space="preserve">.
</t>
    </r>
    <r>
      <rPr>
        <u/>
        <sz val="11"/>
        <rFont val="Arial"/>
        <family val="2"/>
      </rPr>
      <t xml:space="preserve">INFRAESTRUCTURA
</t>
    </r>
    <r>
      <rPr>
        <sz val="11"/>
        <rFont val="Arial"/>
        <family val="2"/>
      </rPr>
      <t xml:space="preserve"> PILA 2: Se funde núcleo del Caisson 5 y  6. Instalación acero de refuerzo y encofrado y se funden Columnas. Instalación andamios de carga,  plataforma y acero de refuerzo para Viga Cabezal, topes sísmicos y pedestales y se funde..</t>
    </r>
    <r>
      <rPr>
        <u/>
        <sz val="11"/>
        <rFont val="Arial"/>
        <family val="2"/>
      </rPr>
      <t xml:space="preserve">
</t>
    </r>
    <r>
      <rPr>
        <sz val="11"/>
        <rFont val="Arial"/>
        <family val="2"/>
      </rPr>
      <t>ESTRIBO 2: Se funde el núcleo de los Caissons 7 y 8. Instalación acero de refuerzo Viga Cabezal y se funde con topes sísmicos y pedestales. Instalación acero de refuerzo y encofrado  cuerpo del Estribo, aletas integradas y se funde. Instalación acero de refuerzo losa de aproximación y se funde.</t>
    </r>
    <r>
      <rPr>
        <sz val="11"/>
        <color rgb="FFFF0000"/>
        <rFont val="Arial"/>
        <family val="2"/>
      </rPr>
      <t xml:space="preserve"> Frente Inactivo</t>
    </r>
  </si>
  <si>
    <r>
      <rPr>
        <b/>
        <sz val="11"/>
        <color theme="1"/>
        <rFont val="Arial"/>
        <family val="2"/>
      </rPr>
      <t>PUENTE PK21+220 U2.1:</t>
    </r>
    <r>
      <rPr>
        <sz val="11"/>
        <color theme="1"/>
        <rFont val="Arial"/>
        <family val="2"/>
      </rPr>
      <t xml:space="preserve"> El concesionario inicia actividades el día 10 de junio de 2019, con la construcción de caminos de acceso al sitio de la obra y la marcación topográfica de los caisson. En cuanto a la excavación y construcción de los Anillos de los caisson se lleva el siguiente avance: 
ESTRIBO 1: Caisson 1 h=12m,  Caisson 2 h=15m
PILA 1: Caisson 3 h=14,92m,   Caisson 4 h=13,8m
ESTRIBO 2:  Caisson 5 h=14,4m,  Caisson 6 h=14,5m
El avance en la excavación y fundida de anillos es del 128,2%.
</t>
    </r>
    <r>
      <rPr>
        <u/>
        <sz val="11"/>
        <rFont val="Arial"/>
        <family val="2"/>
      </rPr>
      <t>INFRAESTRUCTURA TERMINADA</t>
    </r>
    <r>
      <rPr>
        <u/>
        <sz val="11"/>
        <color theme="1"/>
        <rFont val="Arial"/>
        <family val="2"/>
      </rPr>
      <t xml:space="preserve">
</t>
    </r>
    <r>
      <rPr>
        <sz val="11"/>
        <color theme="1"/>
        <rFont val="Arial"/>
        <family val="2"/>
      </rPr>
      <t>ESTRIBO 1:  Se funden Caissons 1 y 2 e instalación acero de refuerzo de Columnas y se funden a nivel de Viga Cabezal. Adecuaciones para construcción Estribo. Muro en concreto ciclópeo. Instalación de plataforma. Instalación acero de refuerzo Viga Cabezal , cuerpo del Estribo, topes sísmicos, pedestales y aletas integradas y se funden.
  PILA 1. Se funde núcleo de caisson 3 y  4. Instalación acero de refuerzo y encofrado Viga Cabezal, topes sísmicos y pedestales. Se funde Viga Cabezal con topes sísmicos y pedestales.</t>
    </r>
    <r>
      <rPr>
        <u/>
        <sz val="11"/>
        <color theme="1"/>
        <rFont val="Arial"/>
        <family val="2"/>
      </rPr>
      <t xml:space="preserve">
</t>
    </r>
    <r>
      <rPr>
        <sz val="11"/>
        <color theme="1"/>
        <rFont val="Arial"/>
        <family val="2"/>
      </rPr>
      <t>ESTRIBO 2: Se funde el núcleo de los Caissons 5 y 6. Se instala acero de refuerzo y fundida de la Viga Cabezal y cuerpo del Estribo.  Instalación acero de refuerzo para pedestales y topes sísmicos y se funden con aletas integradas. Se funde losa de aproximación Estribo 1 y 2.</t>
    </r>
    <r>
      <rPr>
        <sz val="11"/>
        <color rgb="FFFF0000"/>
        <rFont val="Arial"/>
        <family val="2"/>
      </rPr>
      <t xml:space="preserve"> Frente Inactivo.</t>
    </r>
  </si>
  <si>
    <r>
      <rPr>
        <b/>
        <sz val="11"/>
        <color theme="1"/>
        <rFont val="Arial"/>
        <family val="2"/>
      </rPr>
      <t xml:space="preserve">PUENTE  PK21+840  UF2.1: </t>
    </r>
    <r>
      <rPr>
        <sz val="11"/>
        <color theme="1"/>
        <rFont val="Arial"/>
        <family val="2"/>
      </rPr>
      <t xml:space="preserve"> El concesionario inicia actividades el día 17 de agosto  de 2018 con la demarcación topográfica de ubicación de Caisson y construcción de caminos de acceso al sitio de las obras.  Se terminó con la excavación y construcción de anillos de los Caissons con un avance de 128,8%.
</t>
    </r>
    <r>
      <rPr>
        <u/>
        <sz val="11"/>
        <color theme="1"/>
        <rFont val="Arial"/>
        <family val="2"/>
      </rPr>
      <t>INFRAESTRUCTURA TERMINADA</t>
    </r>
    <r>
      <rPr>
        <sz val="11"/>
        <color theme="1"/>
        <rFont val="Arial"/>
        <family val="2"/>
      </rPr>
      <t xml:space="preserve">
ESTRIBO 1. Se funde el núcleo del caisson 1 y Caisson 2. Se instala acero de refuerzo de las columnas y se funden hasta el nivel de la Viga Cabezal. Instalación acero de refuerzo de Viga Cabezal, topes sísmicos, pedestales y cuerpo del Estribo y se funde. Encofrado de aletas.
 ESTRIBO 2. Se instala el acero de refuerzo y se funde el núcleo de los caisson 9 y 10. Se funde Viga Cabezal,  cuerpo Estribo, topes sísmicos y pedestales y aleta derecha. Instalación acero de refuerzo de losa de aproximación y se funde.
 PILA 1.  Se funde el núcleo de los caisson 3 y 4, se instala acero de refuerzo de las columnas y se funden hasta el nivel de la Viga cabezal. Se instala acero de refuerzo de la Viga Cabezal y se funde con topes sísmicos, pedestales y mortero de nivelación.
PILA 2.  Se instala el acero de refuerzo y se funde el núcleo de los caisson 5 y 6. Se instala acero de refuerzo de Columnas 5 y  6 y se funden hasta el nivel de la Viga Cabezal. Se instala acero de refuerzo de la Viga Cabezal y se funde con los topes s´smicos y los pedestales.
PILA 3.  Se instala el acero de refuerzo y se funde el núcleo de los caissons 7 y 8. Se instala acero de refuerzo de Columna 7 y 8 y se funden hasta el nivel de la Viga Cabezal. Se instala el acero de refuerzo de la Viga Cabezal y se funde con los topes sísmicos y pedestales.
</t>
    </r>
    <r>
      <rPr>
        <u/>
        <sz val="11"/>
        <color theme="1"/>
        <rFont val="Arial"/>
        <family val="2"/>
      </rPr>
      <t>SUPERESTRUCTURA TERMINADA</t>
    </r>
    <r>
      <rPr>
        <sz val="11"/>
        <color theme="1"/>
        <rFont val="Arial"/>
        <family val="2"/>
      </rPr>
      <t xml:space="preserve">
TRAMO PILA 3 - ESTRIBO 2: Instalación de Vigas 13, 14, 15 y 16 con neoprenos en los apoyos, instalación de pre-losas, acero de refuerzo de la losa y se funde incluyendo el diafragma.
TRAMO PILA 2 - PILA3:  Instalación de Vigas 9, 10, 11 y 12 con neoprenos en los apoyos, instalación de pre-losas, acero de refuerzo de la losa. Se funde losa y diafragma.
TRAMO PILA 1 - PILA 2: Instalación de Vigas 5, 6, 7 y 8 con neoprenos en los apoyos,  prelosas tipo A y B y se funde losa.
TRAMO ESTRIBO 1 - PILA 1: Instalación de Vigas 1, 2, 3 y 4 con neoprenos en los apoyos. Se instalan prelosas Tipo A y B, se instala acero de refuerzo de la losa y se funde.
Instalación acero de refuerzo, plataforma y se funden  voladizos C.I y C.D. Instalación acero de refuerzo para New Jersey  por ambos costados y se funde.</t>
    </r>
  </si>
  <si>
    <r>
      <rPr>
        <b/>
        <sz val="11"/>
        <color theme="1"/>
        <rFont val="Arial"/>
        <family val="2"/>
      </rPr>
      <t>PUENTE PK22+080 UF2.1:</t>
    </r>
    <r>
      <rPr>
        <sz val="11"/>
        <color theme="1"/>
        <rFont val="Arial"/>
        <family val="2"/>
      </rPr>
      <t xml:space="preserve"> El concesionario inicia actividades el día 08 de febrero de 2018, con excavación mecanica del sitio donde se van a construir los estribos, replanteo topográfico de ubicacion de caisson y construcción de caminos de acceso al sitio de las obras. Se terminó con la excavación y construcción de anillos de los Caissons con un avance de 98,4%.
</t>
    </r>
    <r>
      <rPr>
        <u/>
        <sz val="11"/>
        <color theme="1"/>
        <rFont val="Arial"/>
        <family val="2"/>
      </rPr>
      <t>INFRAESTRUCTURA TERMINADA:</t>
    </r>
    <r>
      <rPr>
        <sz val="11"/>
        <color theme="1"/>
        <rFont val="Arial"/>
        <family val="2"/>
      </rPr>
      <t xml:space="preserve">
 ESTRIBO 1:  Fundida de nucleo  de caisson 1 y  2.Fundida de Viga cabezal, pedestales,cuerpo del estripo, topes sismicos y mortero de nivelación terminados. Se funde losa de aproximación 
PILA 1: Fundida de nucleo  de los caisson 3 y 4.Costrucción de las Columna 3 h=11m y Columna 4 h=6m. Construcción de viga cabezal, pedestales, topes sismicos y mortero de nivelación terminados. PILA 2:  Se funde núcleo de los caisson 5 y 6; se funden Columnas 5 y 6. Se instala  acero de refuerzo de Viga cabezal y se funde con topes sísmicos y pedestales.
PILA 3:. Se  funde núcleo del Caisson 7 y 8. Se  instala acero de refuerzo Viga Cabezal y se funde con topes sísmicos y pedestales.
ESTRIBO 2: Se funde el núcleo de los  caisson 9 y 10  la Viga Cabezal, topes sísmicos, pedestales y aletas integradas . Se funde losa de aproximación.
</t>
    </r>
    <r>
      <rPr>
        <u/>
        <sz val="11"/>
        <color theme="1"/>
        <rFont val="Arial"/>
        <family val="2"/>
      </rPr>
      <t xml:space="preserve">SUPERESTRUCTURA TERMINADA:
</t>
    </r>
    <r>
      <rPr>
        <sz val="11"/>
        <color theme="1"/>
        <rFont val="Arial"/>
        <family val="2"/>
      </rPr>
      <t>TRAMO PILA 3 - ESTRIBO 2: Instalación de Vigas 13, 14, 15 y 16 con sus neoprenos. Instalación de prelosas, acero de refuerzo de la
 losa y se funde.
TRAMO PILA 2 - PILA 3: Instalación de vigas 9, 10, 11 y 12 con sus neoprenos en los apoyos, instalación de prelosas tipo A y B y se istala acero de refuerzo de la losa y se funde.
TRAMO PILA 1 - PILA 2: Instalación de Vigas 5, 6, 7 y 8 con sus respectivos neoprenos e instalación de prelosas tipo A y B y acero de refuerzo de la losa. Se funde losa y diafragma.
TRAMO ESTRIBO 1 - PILA 1: Instalación de Vigas 1, 2, 3 y 4 con sus respectivos neoprenos en los apoyos, instalación de prelosas tipo A y B , acero de refuerzo de la losa y se funde.
Instalación encofrado y acero de refuerzo para New Jersey costado izquierdo y dereccho. Se termina construcción de New Jersey.</t>
    </r>
  </si>
  <si>
    <r>
      <rPr>
        <b/>
        <sz val="11"/>
        <color theme="1"/>
        <rFont val="Arial"/>
        <family val="2"/>
      </rPr>
      <t xml:space="preserve">PUENTE  PK22+640  UF2.1: </t>
    </r>
    <r>
      <rPr>
        <sz val="11"/>
        <color theme="1"/>
        <rFont val="Arial"/>
        <family val="2"/>
      </rPr>
      <t xml:space="preserve">El concesionario inicia actividades el día 23 de julio de 2018 con la demarcación topográfica de ubicación de Caisson y construcción de caminos de acceso al sitio de las obras. Se terminó con la excavación y construcción de anillos de los Caissons con un avance de 108,9%.
</t>
    </r>
    <r>
      <rPr>
        <u/>
        <sz val="11"/>
        <color theme="1"/>
        <rFont val="Arial"/>
        <family val="2"/>
      </rPr>
      <t>INFRAESTRUCTURA TERMINADA</t>
    </r>
    <r>
      <rPr>
        <sz val="11"/>
        <color theme="1"/>
        <rFont val="Arial"/>
        <family val="2"/>
      </rPr>
      <t xml:space="preserve">
ESTRIBO 1. Fundida de nucleo   de los caisson 1 y  2. Se funde la viga cabezal, cuerpo del Estribo, topes sísmicos, pedestales y aletas.
PILA 1. Fundida de nucleo  de los caisson 3 y 4, las columnas, Viga Cabezal, topes sísmicos y pedestales.
PILA 2.  Fundida de núcleo de caisson 5 y 6 , Columnas, Viga Cabezal, topes sismicos y pedestales.
PILA 3 . Se funden los núcleos de los caisson 7 y 8. Se funde las Columnas, Viga Cabezal, topes sísmicos y pedestales.
ESTRIBO 2 . Fundida de nucleo  de los caisson 9 y 10 . Se funde Viga Cabezal, cuerpo, topes sísmicos, pedestales y aletas. Se funde losa de aproximación.
</t>
    </r>
    <r>
      <rPr>
        <u/>
        <sz val="11"/>
        <color theme="1"/>
        <rFont val="Arial"/>
        <family val="2"/>
      </rPr>
      <t>SUPERESTRUCTURA TERMINADA</t>
    </r>
    <r>
      <rPr>
        <sz val="11"/>
        <color theme="1"/>
        <rFont val="Arial"/>
        <family val="2"/>
      </rPr>
      <t xml:space="preserve">
Se instalan las Vigas y neoprenos 1, 2, 3 y 4 del tramo entre el Estribo 1 y la Pila 1. Se instalan prelosas,  se  instala  acero de refuerzo de la losa y se funde. En el tramo entre la Pila 1 y la Pila2, se instalan los neoprenos y las Vigas 5, 6, 7 y 8, se  instalan las pre-losas, el acero de refuerzo de la losa y se funde. Para el tramo Pila 2 - Pila 3, se instalan las Vigas 9, 10, 11 y 12, se instalan las prelosas, se instala acero de refuerzo de la losa y se funde. Para el tramo Pila 3 - Estribo 2, se instalan las Vigas 13, 14, 15 y 16,  y se funde la losa incluyendo los voladizos. Se construyen los diafragmas. Instalación de plataforma para construcción de voladizos, instalación de acero de refuerzo y  fundida por ambos costados. Instalación de acero de refuerzo y encofrado para New jersey por ambos costados. Se termina de fundir el New Jersey. Se instala acero de refuerzo losa de aproximación Estribo 1 y se funde.</t>
    </r>
  </si>
  <si>
    <r>
      <rPr>
        <b/>
        <sz val="11"/>
        <color theme="1"/>
        <rFont val="Arial"/>
        <family val="2"/>
      </rPr>
      <t xml:space="preserve">PUENTE PK23+500 UF2.1. </t>
    </r>
    <r>
      <rPr>
        <sz val="11"/>
        <color theme="1"/>
        <rFont val="Arial"/>
        <family val="2"/>
      </rPr>
      <t xml:space="preserve">Para este Puente  ya se terminó la etapa de la construcción de la </t>
    </r>
    <r>
      <rPr>
        <u/>
        <sz val="11"/>
        <color theme="1"/>
        <rFont val="Arial"/>
        <family val="2"/>
      </rPr>
      <t>INFRAESTRUCTURA TERMINADA</t>
    </r>
    <r>
      <rPr>
        <sz val="11"/>
        <color theme="1"/>
        <rFont val="Arial"/>
        <family val="2"/>
      </rPr>
      <t>: Construcción de los ESTRIBOS 1 y 2. Construcción de las PILAS 1, 2 y 3.
En cuanto a la</t>
    </r>
    <r>
      <rPr>
        <u/>
        <sz val="11"/>
        <color theme="1"/>
        <rFont val="Arial"/>
        <family val="2"/>
      </rPr>
      <t xml:space="preserve"> SUPERESTRUCTURA TERMINADA</t>
    </r>
    <r>
      <rPr>
        <sz val="11"/>
        <color theme="1"/>
        <rFont val="Arial"/>
        <family val="2"/>
      </rPr>
      <t xml:space="preserve"> se han realizado las siguientes actividades:  Lanzamiento de cuatro Vigas de L=25m entre el ESTRIBO 2 y la PILA 3, una véz colocados los neoprenos. Se instala el acero de refuerzo de losa se encofra y se funde con una dismesiones L:22.64m A:7,65m. En el tramo entre la PILA 2 y la Pila 3, se realiza el lanzado de las Vigas 9, 10, 11 y 12 de L=35m una véz instalados los neoprenos. Se instalan las pre-losas prefabricadas el acero de refuerzo de la losa y se funde.  En el tramo PILA 1 PILA 2 se instalan los neoprenos y las vigas 5, 6, 7 y 8 de L=35m. En eltramo ESTRIBO 1 - PILA1 se instalan los neoprenos y las Vigas 1, 2, 3 y 4 de L=30m. Se termina de fundir la losa en concreto reforzado  entre el Estribo 1 y  el Estribo 2. Se construyeron los diafragmas. Se termina la construcción de Voladizos por ambos costados. Se termina la construcción de los New Jersey por ambos costados. Se funde losa de aproximación Estribo 2.</t>
    </r>
  </si>
  <si>
    <t>Reforzamiento y protección talud perfilado - Pavimento rígido, veredal</t>
  </si>
  <si>
    <t>PK 12+850</t>
  </si>
  <si>
    <t>PK 0+530</t>
  </si>
  <si>
    <r>
      <t>PUENTE PK0+160:</t>
    </r>
    <r>
      <rPr>
        <sz val="11"/>
        <rFont val="Arial"/>
        <family val="2"/>
      </rPr>
      <t xml:space="preserve"> En este Puente se iniciaron actividades el 22 de enero de 2018, con la construcción de caminos de acceso al sitio de las obras y el replanteo topográfico de ubicación de los caissons con coordenadas y cotas. ESTRIBO 1  Caisson 1 h=14,5m  Caisson 2 h=14,0m;  PILA 1  Caisson 3  h= 12,30; Caisson 4  h= 12,50m; Caisson 5  h= 11,82m;  Caisson 6  h= 11,60m; PILA 2  Caisson 7  h= 10,55m, Caisson 8  h= 9,90m, Caisson 9  h= 11,80m, Caisson 10  h= 9,90m; PILA 3  Caisson 11  h= 12,60m, Caisson 12  h= 11,70m, Caisson 13  h= 14,00m, Caisson 14  h= 13,90m. PILA 4: Caisson 15 h=15,3m, Caisson 16 h=16,1m, Caisson 17 h=16,4m, Caisson 18 h=16,03m. ESTRIBO 2 Caisson 19 h=18,6m Caisson 20 h=15,3m. </t>
    </r>
    <r>
      <rPr>
        <u/>
        <sz val="11"/>
        <rFont val="Arial"/>
        <family val="2"/>
      </rPr>
      <t xml:space="preserve">INFRAESTRUCTURA TERMINADA: </t>
    </r>
    <r>
      <rPr>
        <sz val="11"/>
        <rFont val="Arial"/>
        <family val="2"/>
      </rPr>
      <t xml:space="preserve">
Construcción de Caissons, Dados, Columnas en H y Vigas Cabezales en PILA1, PILA 2 y PILA 3. ESTRIBO 2, fundida de Caissons y solado, instalación acero de refuerzo para viga cabezal, pedestales y topes sísmicos, cuerpo del estribo, aletas integradas y se funde. PILA 4, se  instala  acero de refuerzo de los núcleos de los Caissons 15, 16,  17 y 18 y se funden. Se realiza el realce de los Caisson hasta el nivel del dado. Se adecua área para fundir el Dado, se instala plataforma, se  instala acero de refuerzo del Dado, se funde y se instala acero de refuerzo y encofrado  de columna en H y se funde. Se instalan andamios de carga y plataforma acero de refuerzo y se Viga Cabezal y se funde con topes sísmicos y pedestales. ESTRIBO 1: Se funde núcleo de los Caisson 1 y 2. Se instala acero de refuerzo para Viga Cabezal y se funde. Se instala acero de refuerzo de topes sísmicos, pedestales, cuerpo del Estribo, aletas integradas y se funde. Se funden losas de aproximación en los Estribos 1 y 2.
</t>
    </r>
    <r>
      <rPr>
        <u/>
        <sz val="11"/>
        <rFont val="Arial"/>
        <family val="2"/>
      </rPr>
      <t xml:space="preserve">SUPERESTRUCTURA TERMINADA
</t>
    </r>
    <r>
      <rPr>
        <sz val="11"/>
        <rFont val="Arial"/>
        <family val="2"/>
      </rPr>
      <t>Montaje de nuevo lanza Vigas e instalación de mortero de nivelación sobre pedestales. Instalación de Vigas vanos  1, 2, 3, 4 y 5 sobre apoyos de neopreno, construcción de diafragmas, instalación de prelosas y acero de refuerzo de la losa y diafragmas y se funden. Instalación de plataformas y acero de refuerzo para construcción de voladizos vanos 1, 2, 3 y 4 y se funden por ambos costados</t>
    </r>
    <r>
      <rPr>
        <sz val="11"/>
        <color rgb="FFFF0000"/>
        <rFont val="Arial"/>
        <family val="2"/>
      </rPr>
      <t xml:space="preserve">. </t>
    </r>
    <r>
      <rPr>
        <sz val="11"/>
        <rFont val="Arial"/>
        <family val="2"/>
      </rPr>
      <t>Instalación acero de refuerzo y encofrado New Jersey y se funden módulos por ambos costados.  Se termina acabados en módulos fundidos. Pendiente instalación de juntas de dilatación.</t>
    </r>
  </si>
  <si>
    <t>PK 4+500</t>
  </si>
  <si>
    <t>PK 8+400</t>
  </si>
  <si>
    <t>Perfilado de talud (fallado el pasado 22 de enero) - CD</t>
  </si>
  <si>
    <t>PK 10+200</t>
  </si>
  <si>
    <t>Corte de montaña rocosa - CI</t>
  </si>
  <si>
    <t>Mezcla asfáltica intermedia - Drenajes</t>
  </si>
  <si>
    <t>Según ajustes realizados por el concesionario se informó que no se requiere de SRRRC para la Modificación de la Licencia Ambiental  UF2.1.</t>
  </si>
  <si>
    <t>Se autorizó mediante Resolución 0692 del 04-04-17 para el primer proceso de Licenciamiento.</t>
  </si>
  <si>
    <t>• ANLA otorgó Licencia Ambiental con Resolución 00606 del 25-05-17 y notificada el 30-05-17. 
• ANLA resolvió con Resolución 00764 del 30-06-17 Recurso de Reposición interpuesto a la Resolución 00606, y con radicado ANLA 2017050989-2-000 del 07-07-17</t>
  </si>
  <si>
    <t xml:space="preserve">ANLA con Resolución 02318 del 14-12-18 ANLA Autorizó la modificación de la Licencia ambiental resolución 0606 asociada al polígono " La frísola - El Polvorín" </t>
  </si>
  <si>
    <t xml:space="preserve">ANLA Otorga Modificación de Licencia Ambiental  02360 Del 02 de diciembre de 2019 y aumento de caudal de vertimiento en la Q. la Frísola </t>
  </si>
  <si>
    <t>Se autorizo según acuerdo del consejo directivo de Corantioquia N° 180ACU-1811-552 del 21-11-18. la sustracción definitiva de  2,258  Ha y temporal de .15Ha 
Con comunicación D-3784-2018-1 radicada en Corantioquia el 30-11-18 Concesionario renunció al derecho de interposición de recurso de reposición contra el acuerdo 180ACU-1811-552, con el propósito de acelerar el trámite de modificación de licencia que se encuentra en proceso  
• Pago por evaluación el 17-12-18 con soporte Corantioquia SF SP926</t>
  </si>
  <si>
    <t>Se autorizó con Resolución Corantioquia 040-RES1705-2420 del 11-05-17 para la Resolución 00606 del 25-05-17.</t>
  </si>
  <si>
    <t>• Corantioquia otorgó con resolución 040-RES1808-4319 del 03-08-18 y notificada el 08-03-18 levantamiento de restricción al uso y aprovechamiento de especies forestales 
• Pago por evaluación el 17-12-18 con soporte Corantioquia SF SP925</t>
  </si>
  <si>
    <t>MADS Autorizó con resolución 2241 del 27-11-18
• Con radicado MADS 00001 del  30-11-18 Concesionario renunció al derecho de interposición de recurso de reposición contra la resolución 2241 del 27-11-18, quedando en firme.</t>
  </si>
  <si>
    <t xml:space="preserve">Modificación Licencia Ambiental Resolución 00606 del 25 de mayo de 2017 
UF1 y UF3 punto de vertimiento Q. la Culebra </t>
  </si>
  <si>
    <t>Modificación Licencia Ambiental resolución 00639 del 02-06-18 "ajustes en el trazado y solicitud de infraestructura asociada"</t>
  </si>
  <si>
    <t>1'00%</t>
  </si>
  <si>
    <t>MADS Autorizó con resolución 2240 del 27-11-18
Con radicado MADS 00002 del  30-11-18 Concesionario renunció al derecho de interposición de recurso de reposición contra la resolución 2240 del 27-11-18, quedando en firme</t>
  </si>
  <si>
    <r>
      <rPr>
        <b/>
        <sz val="11"/>
        <rFont val="Arial"/>
        <family val="2"/>
      </rPr>
      <t>Trazabilidad Modificación Licencia Ambiental</t>
    </r>
    <r>
      <rPr>
        <sz val="11"/>
        <rFont val="Arial"/>
        <family val="2"/>
      </rPr>
      <t xml:space="preserve">
• Solicitud con VITAL 3800090086967818005 y radicado 2018162298-1-000 del 21-11-18.
• Radicado EIA Corantioquia con consecutivo 160HX-COE1811-37499 del 21-11-18.
• Pago evaluación el 16-10-18 a la ANLA y Corantioquia 
• Auto de inicio ANLA N° 07512 del 30-11-18. 
• Con radiado ANLA 2018169663-1-000 del 04-12-18 Concesionario realizó ante la ANLA solicitud de aplicación del trámite y términos prioritarios definidos en el artículo 2.2.2.3.8.2 del decreto 1076 de 2015 para el trámite de modificación relacionado con la fuentes de materiales Q.Seca
• Visita de evaluación el 19 y 20 de diciembre de 2018.
• Reunión de solicitud de información adicional el 21-02-19
• Solicitud de prorroga con radicado ANLA 219030318-1-000 del 12-03-19 
• Aprobación prorroga con radicado ANLA 2019031648-2-000
• Con Resolución 00885 del 22-05-19 ANLA autorizó Modificación de Licencia Ambiental Resolución 00639, asociada a la inclusión del Polígono de la fuente de materiales Q. Seca. Esta pendiente dentro del plazo, por el Concesionario definir si interpondrá Recurso de reposición para las actividades que no fueron aprobadas
Autorización temporal Q. Seca
• La Secretaría de Minas del departamento de Antioquia con Resolución 2018060228012 del 14 de junio de 2018 concedió a DEVIMAR autorización temporal con placa TBC-08101 para la explotación de un yacimiento de materiales de construcción en la fuente Q. Seca,  municipio de Sopetrán</t>
    </r>
  </si>
  <si>
    <t xml:space="preserve">• Solicitud con radicado Corantioquia 120-COE1811-37916 del 23-11-18.
• Visita de evaluación el 20-12-18
• Auto de inicio 040-ADM1812-6183 del 10-12-18
• Con consecutivo D-4079-2018-1 radicado el 28-12-18, concesionario remitió ajustes al documento de solicitud de SRRRC enviado con radicado 120-COE1811-37916 
• Con acuerdo del Consejo Directivo de Corantioquia N° 180ACU1902-562 del 20-02-19 y notificado el 14-03-19, se sustrajo de manera definitiva 1,082Ha de una parte del área de la Reserva Ribereña del Río Cauca para la reubicación de la IE Escuela Normal Superior Santa teresita – Sede los Almendros Municipio de Sopetran y Construcción del centro histórico de la comunidad de los Almendros </t>
  </si>
  <si>
    <t>Se negó con Resolución Corantioquia 040-RES1706-2857 el 07-06-17 primera solicitud asociada a la Licencia Ambiental Resolución 0639 del 02-06-18
Se negó con Resolución Corantioquia 040-RES1712-7098 del 14-12-17  y notificada el 04-01-18, segunda solicitud 
Aprobó con resolución Con resolución Corantioquia 040-RES1808-4625 del 01-08-18 notificada el 09-08-18   tercera solicitud</t>
  </si>
  <si>
    <t>• Corantioquia autorizó levantamiento de veda regional con resolución 040-RES1901-111 del 15-01-19</t>
  </si>
  <si>
    <t xml:space="preserve">1, 2.1 y 4 </t>
  </si>
  <si>
    <t>Acuerdo de coexistencia proyectos superpuestos Autopistas al Mar 1 - Conexión Valles de Aburra - Rio Cauca, asociados a las Licencias Ambientales Resoluciones 00606 del 25-05-18 y 00639 del 02-06-18</t>
  </si>
  <si>
    <t xml:space="preserve">Acuerdo de coexistencia proyectos superpuestos Autopistas al Mar 1 - Conexión Valles de Aburra - Rio Cauca, asociado a las modificaciones de las Licencias Ambientales Resoluciones 00606 del 25-05-17 </t>
  </si>
  <si>
    <r>
      <t xml:space="preserve">• Concesionario realizó presentación a la ANLA el 26-06-18 del estado del proceso de elaboración del acuerdo de coexistencia entre proyectos superpuestos “Conexión valles de aburra- Rio Cauca” – “Autopistas al Mar 1” en el marco de los trámites de solicitud de modificación de licencias ambientales, lo anterior teniendo en cuenta las dificultades presentadas durante la gestión realizada ante el INVIAS por parte del Concesionario para lograr la firma del acuerdo de Coexistencia de proyectos superpuestos.
</t>
    </r>
    <r>
      <rPr>
        <b/>
        <sz val="11"/>
        <rFont val="Arial"/>
        <family val="2"/>
      </rPr>
      <t xml:space="preserve">De acuerdo a lo anterior y en vista que durante el proceso de evaluación del trámite de modificación no se logro presentar un acuerdo de coexistencia la ANLA realizó visita de evaluación al proyecto pronunciándose en el concepto técnico del grupo evaluador  N°03835 del 19-01-18 y la Resolución de Modificación de la Licencia Ambiental  ANLA 02472 del 27-12-18 </t>
    </r>
    <r>
      <rPr>
        <sz val="11"/>
        <rFont val="Arial"/>
        <family val="2"/>
      </rPr>
      <t xml:space="preserve">
• Según concepto técnico ANLA N°03835 del 19-01-18 presentado por el grupo evaluador de la ANLA, señaló que en cumplimiento del requerimiento N1 del acta 34 del 20-04-18, el Concesionario aporto información de soporte de la gestión realizada ante el INVIAS y la GEP de la Gobernación de Antioquia, para lo cual se incluyeron las fichas de coexistencia, dentro del Plan de Manejo Ambiental; por lo cual se considero en dicho concepto que este requerimiento fue atendido dentro de la información adicional presentada, por lo que se acepta la información presentada y se acatarán las medidas planteadas para el programa  de manejo ambiental del proyecto.
• ANLA en cumplimiento del Artículo 2.2.2.3.6.4 del decreto 1076 de 2015 presentó pronunciamiento sobre el acuerdo de coexistencia de proyectos superpuestos, lo anterior teniendo en cuenta lo especificado en el Artículo Noveno de la Resolución ANLA 02472 del 27-12-18 el cual modificó el artículo décimo segundo de la Resolución 606 del 25 de mayo de 2017, en el sentido de incluir la FICHA: Anexo 2-9. Fichas (Ficha de Coexistencia, manejo y responsabilidad individual de los impactos ambientales generados en el área superpuesta, en el Plan de Manejo Ambiental, dando por finalizado este proceso y teniendo en cuenta que el INVIAS no presentó concepto frente al acuerdo planteado por DEVIMAR</t>
    </r>
  </si>
  <si>
    <t>➢ Concesionario remitió la V4 con comunicado D-02-01-20190315-007696, Interventoría emitió concepto de No Objeción con comunicado EPS4G-0372-19 radicada el 28-03-19 con consecutivo DEVIMAR01-01-20190328013974.</t>
  </si>
  <si>
    <t>Corantioquia autorizó con Resolución 16HX-RES1711-6804 del 30-11-17</t>
  </si>
  <si>
    <t xml:space="preserve">El día 11-09-17 se recibe notificación de la resolución 160HX-RES1709-4795 del 07-09-17 mediante la cual otorgó Concesión de Aguas en el Río Aurrá. Oficio D-1672-2017-1 radicado 09-10-17 mediante el cual se da cumplimiento a los artículos 3 y 5  de la resolución que otorga. Oficio D-1918-2017-1  del 10-11-17 Mediante el cual se radica el PUEAA. </t>
  </si>
  <si>
    <t>Ministerio de Medio Ambiente autorizó con Resolución  2115 del 30-10-17</t>
  </si>
  <si>
    <r>
      <rPr>
        <b/>
        <sz val="11"/>
        <rFont val="Arial"/>
        <family val="2"/>
      </rPr>
      <t>Primera solicitud Sustracción de Reserva</t>
    </r>
    <r>
      <rPr>
        <sz val="11"/>
        <rFont val="Arial"/>
        <family val="2"/>
      </rPr>
      <t xml:space="preserve">: Con Acuerdo del Consejo Directivo de Corantioquia N°180-ACU1706-499 del 09-06-17, negó sustracción del área de Reserva Ribereña del Río Cauca para las actividades de Mejoramiento y Construcción de las UF2.1. 
 </t>
    </r>
    <r>
      <rPr>
        <b/>
        <sz val="11"/>
        <rFont val="Arial"/>
        <family val="2"/>
      </rPr>
      <t>Segunda solicitud de sustracción de Reserva</t>
    </r>
    <r>
      <rPr>
        <sz val="11"/>
        <rFont val="Arial"/>
        <family val="2"/>
      </rPr>
      <t>: Con acuerdo del Concejo Directivo de Corantioquia  N° 180-ACU1803-525 del 21-03-18 y notificado el 04-04-18.se sustrajo de manera definitiva 7,90ha y temporal 3,54 ha de una parte del área de la Reserva Ribereña del Río Cauca para las actividades de Mejoramiento y Construcción de las UF2.1.
• Con consecutivo DEVIMAR 02-01-20190329007851 radicado en Corantioquia el 29-03-19 se informó inicio de actividades a partir del 01-04-19.</t>
    </r>
  </si>
  <si>
    <t>ZODME 14 y ZODME 15 municipio de San Jerónimo. 
El Concesionario con comunicación D-21-2018-1 de 5 de enero de 2018 y radicado Corantioquia No. 160HX-COE1801-360 solicitó a la Autoridad visita al predio Guacamayas, para utilizarlo como ZODME.
La Autoridad realizó visita el 16 de febrero de 2018 (Comunicado Corantioquia 160HX-COI1802-3488 del 16 de febrero de 2018). Con Informe Técnico 160HX-IT1805-4742 del 11-05-18 se consideró viable ambientalmente la disposición del material sobrante de las excavaciones proveniente de las obras de construcción del Proyecto Mejoramiento de la vía existente Túnel – Santa Fe de Antioquia; la cual está sujeta a algunas obras y actividades de diseño del sitio, con sus planos y diseños, y la elaboración de un plan de manejo ambiental para el sitio; para lo cual se deberá tener en cuenta lo estipulado en la Resolución 0472 del 28-02-18 .</t>
  </si>
  <si>
    <t xml:space="preserve">El 17-04-17 se realizó mesa de trabajo para actualización del documento PAGA.  Con oficio D-608-2017-1 del 15 -05-17, se radico el documento ajustado. Interventoría emitió concepto de No Objeción al documento con oficio EPS4G-0234-17 el 23-05-17
Se realizó Comité Ambiental el día 12-06-18, donde se revisó la trazabilidad de las comunicaciones radicadas en el Concesionario relacionadas con el cierre ambiental de este PAGA. 
Con comunicación D-2041-2018-1 radicada el 16-07-18 en Interventoría, se presentó información pendiente para continuar con el proceso de evaluación del Cierre Ambiental del PAGA de Rehabilitación de la UF2.2.
Con Comunicación EPS4G-0626-18 (R-4237-2018-1) radicada el 26-07-18 Interventoría consideró que el Concesionario ha realizado las gestiones y actividades pertinentes para efectuar el Cierre Ambiental del PAGA de Rehabilitación. </t>
  </si>
  <si>
    <t>Corpourabá otorgó permiso con Resolución Corpourabá 200-03-20-0228-2017 el 23-02-17.
Con Resolución 200-03-20-01-0543-2 del 17-04-18 Corpourabá suspendió parcialmente un permiso de emisiones atmosféricas fuentes fijas que fue otorgado con resolución 0228 del 23-02-17.</t>
  </si>
  <si>
    <t xml:space="preserve">
➢ Ocupación de Cauce: Corantioquia el 25-07-17 negó al no requerir permiso para ocupación de los cauces Q. Sabaletica y Q. Guasimal.
Corantioquia otorgó permiso de ocupación el 23-08-17 para el cauce de la Q. La Palma, el 21-11-17 permiso para el cauce con expediente HX8-17-51, el 22-11-17 permiso para los cauces con expedientes HX8-17-53, HX8-17-52, HX8-17-54 y HX8-17-55 y el 23-11-17 permiso para los cauces con expedientes HX8-17-49 y HX8-17-58. 
Con Resoluciones 160HX-RES1901-405 del 30-01-19 y 160HX-RES1905-2628 del 27-05-19, Corantioquia autorizó modificaciones de los permisos de ocupación de cauce  de los expedientes HX8-2017-55 y HX8-2017-49, respectivamente.
Corantioquia los días 19, 22 -07-19 al considerar cumplidas y finalizadas las obligaciones del permiso realizó el archivo de los siguientes expedientes de ocupaciones HX8-17-49, HX8-17-53, HX8-17-58, HX8-17-51, HX8-17-54, HX8-17-55, y HX8-17-52. 
Solicitud cierre expediente Ocupación Q. la Palma con radicado 160HX-COE1912-44040 del 23-12-19
Con radicado 160HX-COE1912-42119 del 06-12-19 Concesionario solicitó permisos de ocupación de cauce para los puntos de urgencia por la ola invernal ubicados en el PK10+850, PK44+900, PK13+800, PK26+400 y PK44+100 de la ruta 25B-02 UF4.2 los cuales ya fueron autorizados por Corantioquia en los periodos de junio y  julio de 2020, ver trazabilidad del estado de los trámites en  el anexo 4 del informe mensual de la Interventoría mes de junio y julio de 2020
</t>
  </si>
  <si>
    <t xml:space="preserve">Corantioquia autorizó Concesión de Aguas en el Rio Cauca con Resolución 160CI-RES1701-195 el 12 -01- 17.
Se resolvió recurso de reposición Resolución 160CI-RES1703-1255 del 13-03-17 y notificada el 28-03-17. </t>
  </si>
  <si>
    <t>Corantioquia otorgó permiso con Resolución 040-RES1706-3088 el 22-07-17 y notificada el 29-06-17</t>
  </si>
  <si>
    <t xml:space="preserve">MADS otorgó permiso con Resolución No. 1244 el 20-06-17
El Concesionario con comunicación M&amp;M 0024-18 del 15 de febrero de 2018 y radicado MADS E1-2018-004546, envío alcance información previa solicitada en el Resolución No. 1244 del 20-06-17. </t>
  </si>
  <si>
    <t xml:space="preserve">Terceros autorizados se uso la escombrera Municipal de Santa Fe de Antioquia operada por Disportal Medellín </t>
  </si>
  <si>
    <t>S Con comunicado D009710 recibido el 05-09-19 se radicó PAGA de Rehabilitación V3.
 Con comunicado EPS4G-1067-19 radicado en el Concesionario con consecutivo 01-01-20190916015546 el 16-09-19, se presenta concepto de No Objeción a la V3 del PAGA de Rehabilitación de la UF4.2
2. Cierre ambiental: 
 Con comunicado EPS4G-0426-20 radicado vía correo electrónico el 30-04-2020, al considerarse cumplidas las obligaciones ambientales a cargo del Concesionario, quedando pendientes por cumplir las obligaciones ambientales que dependen de los tiempos exigidos por las autoridades ambientales para las actividades de compensación, rehabilitación ecológica, rescate, traslado y reubicación de epifitas y brinzales las cuales.</t>
  </si>
  <si>
    <t>1,2,3,4</t>
  </si>
  <si>
    <t>C. Existente inicio Concesión PK4,1 KM UF3 Cañasgordas  
Ruta   6204
C. Existente Santa Fe de Antioquia - Bolombolo.</t>
  </si>
  <si>
    <t xml:space="preserve">Documento PAGA </t>
  </si>
  <si>
    <t>Proyecto Autopista al Mar 1</t>
  </si>
  <si>
    <t>Escombros: Teniendo en cuenta la medida Preventiva impuesta a la escombrera del municipio de Santa Fe de Antioquia con acta 160HXACT2005-1643 del 14-05-2020, consistente en "Suspensión de obra o actividad; reiterando que la suspensión es inmediata de todo tipo de actividad, hasta tanto se realice evaluación técnica por parte de Corantioquia”, la cual fue legalizada por Corantioquia con Resolución 160HX-RES2005-2744 del 19-05-2020, el Concesionario inició en el mes de junio de 2020 la disposición de los residuos generados de construcción y demolición en la escombrera ubicada en el municipio de San Jerónimo de propiedad del señor Heli Botero cuyo predio cuenta con la viabilidad ambiental y la autorización de la Secretaría Municipal de San Jerónimo (Resolución 038 de 2019), se aclara que los volúmenes de disposición generados en el mes de junio de 2020 seguirán siendo reportados mes vencido tal y como se acordó con la ANI, ya que por el volumen de la información el Concesionario requiere tiempo para el procesamiento de los datos.</t>
  </si>
  <si>
    <t> el 22-08-17 con oficio EPS4G-0370-16 Interventoría dio la No Objeción a la V6 del documento.
 Con comunicación EPS4G-0368-18 el 22-05-18, se dio el concepto de No Objeción al PAGA de O y M V7. 
 Con comunicación EPS4G-0414-18 el 30-05-18 y radicado ANI 2018-409-053521-2, se envió a la ANI el PAGA de Operación y Mantenimiento V7 No Objetado.    
 ANI presentó observaciones al documento PAGA V7 enviado por Interventoría con consecutivo ANI 2018-605-020266-1 del 29-06-18.
 Con comunicado EPS4G-0625-18 radicado el 26-07-18 se consideraron atendidas por parte del Concesionario las observaciones realizadas por la ANI al PAGA V7 y se dio concepto de No Objeción.</t>
  </si>
  <si>
    <t>Seguimiento a las medidas de manejo ambiental UF1 y UF3</t>
  </si>
  <si>
    <t>Seguimiento a las medidas de manejo ambiental UF 2.1</t>
  </si>
  <si>
    <t>PK 1+900</t>
  </si>
  <si>
    <t>Corte mecánico y preparación de fundación para muro en TA, # 011.</t>
  </si>
  <si>
    <t xml:space="preserve">Corresponde a la planta de trituración que estaba instalada en La Volcana. Este material se procesa se tritura y se acopia para obtener: piedra filtro, sub base granular, base granular, materiales selectos y clasificados y/o materiales estabilizados para llenos. Encontramos allí, trituradora, excavadoras, bulldozer D6T, cargador CAT articulado y volquetas.  </t>
  </si>
  <si>
    <t xml:space="preserve">Terraplén + Muros en TA + Drenajes + Marco en HA # 040. </t>
  </si>
  <si>
    <t>PK 5+100</t>
  </si>
  <si>
    <t>PK 5+200</t>
  </si>
  <si>
    <t>Imprimación + mezcla asfáltica en caliente - CI</t>
  </si>
  <si>
    <t>PK 8+500</t>
  </si>
  <si>
    <t>Excavación y Llenos (incluye talud perfilado), drenajes - CD</t>
  </si>
  <si>
    <t xml:space="preserve">PK 27+400 </t>
  </si>
  <si>
    <t>Trabajos de excavación, de llenos - Reconstrucción de box # 126 - Sitio cercano a la planta de asfaltos. CD / CI</t>
  </si>
  <si>
    <t>Puente PK 5+540 UF 1 - UF 1 - Finalizan acabados módulos defensas tipo New Jersey ambos costados</t>
  </si>
  <si>
    <t xml:space="preserve">Puente PK 5+540 UF 1 - Finalizan acabados de módulos New Jersey , ambos costados. </t>
  </si>
  <si>
    <t>Ampliación Puente 1  La Negra UF1</t>
  </si>
  <si>
    <r>
      <rPr>
        <b/>
        <sz val="11"/>
        <rFont val="Arial"/>
        <family val="2"/>
      </rPr>
      <t xml:space="preserve">Licencia Ambiental 
</t>
    </r>
    <r>
      <rPr>
        <sz val="11"/>
        <rFont val="Arial"/>
        <family val="2"/>
      </rPr>
      <t>• Se otorgó con Resolución ANLA 00639 del 02-06-17 y notificada el 06-06-17. La licencia ambiental se encuentra en firme. 
• DEVIMAR con Radicado ANLA 2017061186-1-000 del 04-08-17, informó inicio de actividades de Construcción de la Segunda Calzada San Jerónimo – Santa Fe de Antioquia UF2.1 a partir del 15 de noviembre de 2017.</t>
    </r>
  </si>
  <si>
    <r>
      <rPr>
        <b/>
        <sz val="11"/>
        <color theme="1"/>
        <rFont val="Arial"/>
        <family val="2"/>
      </rPr>
      <t xml:space="preserve">PUENTE PK1+940 UF1: </t>
    </r>
    <r>
      <rPr>
        <sz val="11"/>
        <color theme="1"/>
        <rFont val="Arial"/>
        <family val="2"/>
      </rPr>
      <t xml:space="preserve"> El concesionario inicia actividades el día 07 de junio de 2018, con la construcción de caminos de acceso al sitio de la obra y la marcación topográfica de los caisson. En cuanto a la excavación y construcción de los Anillos de los caisoon se lleva el siguiente avance: ESTRIBO 1 caisson 1 h=25,91m, ESTRIBO 1 Caisson 2 h=24,04m, PILA 1 Caisson 3 h=18,82m, PILA 1 Caisson 4 h=19,2m, PILA 1 Caisson 5 h=18,5m. Pila 1 Caisson 6 h= 18,6m, ESTRIBO 2: Caisson 7 h=10m, Caisson 8 h=10m.  El avance en la excavación y construcción de anillos es del 81,5%.  
</t>
    </r>
    <r>
      <rPr>
        <u/>
        <sz val="11"/>
        <color theme="1"/>
        <rFont val="Arial"/>
        <family val="2"/>
      </rPr>
      <t xml:space="preserve">INTRAESTRUCTURA 
</t>
    </r>
    <r>
      <rPr>
        <sz val="11"/>
        <color theme="1"/>
        <rFont val="Arial"/>
        <family val="2"/>
      </rPr>
      <t xml:space="preserve">ESTRIBO 1. Se funden los núcleos de los Caissons 1 y 2, se instala acero de refuerzo de la Viga Cabezal y se funde. Se instalan los aisladores de neopreno. </t>
    </r>
    <r>
      <rPr>
        <sz val="11"/>
        <rFont val="Arial"/>
        <family val="2"/>
      </rPr>
      <t xml:space="preserve">Se instala acero de refuerzo de la dovela sobre Estribo. </t>
    </r>
    <r>
      <rPr>
        <sz val="11"/>
        <color rgb="FFFF0000"/>
        <rFont val="Arial"/>
        <family val="2"/>
      </rPr>
      <t>I</t>
    </r>
    <r>
      <rPr>
        <sz val="11"/>
        <rFont val="Arial"/>
        <family val="2"/>
      </rPr>
      <t>nstalación acero de refuerzo muro espaldar y aletas Estribo 1 y se funden.  Se instala acero de refuerzo y se funde losa de aproximación Estribo 1.
PILA 1: Se instala acero de refuerzo de los núcleos de los Caissons 3, 4, 5 y 6. Se realzan Caisson hasta nivel de Dado. Se instala plataforma e instalación de acero de refuerzo del Dado y se funde. Se instala acero de refuerzo y encofrado de columnas y se funde. 
ESTRIBO 2: Se funde el núcleo de los caissons 7 y 8. Instalación acero de refuerzo para Viga Cabezal y se funde. Se instalan los aisladores sísmicos. Se instala acero de refuerzo y se funde losa de aproximación Estribo 2.</t>
    </r>
    <r>
      <rPr>
        <sz val="11"/>
        <color theme="1"/>
        <rFont val="Arial"/>
        <family val="2"/>
      </rPr>
      <t xml:space="preserve">
</t>
    </r>
    <r>
      <rPr>
        <u/>
        <sz val="11"/>
        <color theme="1"/>
        <rFont val="Arial"/>
        <family val="2"/>
      </rPr>
      <t>SUPERESTRUCTURA</t>
    </r>
    <r>
      <rPr>
        <sz val="11"/>
        <color theme="1"/>
        <rFont val="Arial"/>
        <family val="2"/>
      </rPr>
      <t xml:space="preserve">
Se instala plataforma e instalación acero de refuerzo  Dovela sobre Pila y Dovelas 1. Se funde zona inferior. Se instala acero de refuerzo y encofrado de los muros de las Dovelas y se funden. Se instala acero de refuerzo y encofrado de la losa superior de las dovelas y se funde. Instalación de carros de avance, plataforma y acero de refuerzo y encofrad para construcción de Dovelas N°2 y se funde. Desplazamientos carros de avance e instalación acero de refuerzo y encofrado para Dovelas N°3, 4, 5 6, 7, 8, 9 y 10 y se funden; incluyendo el tensionamiento de los cables en cada una de las Dovelas.  Se realiza desistalacin y retiro de carros de avance..  Instalación acero de refuerzo y encofrado Dovelas sobre Estribos 1 y 2. y  se funden </t>
    </r>
    <r>
      <rPr>
        <sz val="11"/>
        <rFont val="Arial"/>
        <family val="2"/>
      </rPr>
      <t>.Instalación acero de refuerzo y encofrado aletas y muro espaldar Estribo 2 y se funden.</t>
    </r>
    <r>
      <rPr>
        <sz val="11"/>
        <color rgb="FFFF0000"/>
        <rFont val="Arial"/>
        <family val="2"/>
      </rPr>
      <t xml:space="preserve"> </t>
    </r>
    <r>
      <rPr>
        <sz val="11"/>
        <rFont val="Arial"/>
        <family val="2"/>
      </rPr>
      <t>Instalación acero de refuerzo y encofrado New Jersey por ambos costados y se funden. Se finaliza acabados de módulos fundidos por ambos costados. 
Instalación de pernos de anclaje para juntas de dilatación  provicional, entre los Estribos y el Tablero. Falta instalar la carpeta asfáltica.</t>
    </r>
  </si>
  <si>
    <r>
      <rPr>
        <b/>
        <sz val="11"/>
        <color theme="1"/>
        <rFont val="Arial"/>
        <family val="2"/>
      </rPr>
      <t>PUENTE PK5+540 UF1:</t>
    </r>
    <r>
      <rPr>
        <sz val="11"/>
        <color theme="1"/>
        <rFont val="Arial"/>
        <family val="2"/>
      </rPr>
      <t xml:space="preserve"> El concesionario inicia actividades con la construcción de caminos de acceso al sitio de las obras y demarcación topográfica de caissons con coordenadas y cotas el día 22 de noviembre de 2018. 
CONTROL DE EXCAVACIÓN
 Excavación  y construcción de anillos de los siguientes Caisson lleva el siguiente avance: 
ESTRIBO 1. caisson 1 h= 10m; caisson 2 h= 10m.
PILA 1. Caisson 3 h= 20m, caisson 4 h= 20m, caisson 5 h= 20m, caisson 6 h=20m.
PILA 2. Caisson 7 h=20m, Caisson 8 h=20m, Caisson 9 h=20m, Caisson 10 h=20m.
PILA 3. Caisson 11 h=16,70m, Caisson 12 h=16,70m, Caisson 13 h=15,20m, Caisson 14 h=14,30m,
PILA 4. Caisson 15 h=15m, Caisson 16 h=15m, Caisson 17 h=15m, Caisson 18 h=16m.
PILA 5. Caisson 19 h=12m, Caisson 20 h=12m, Caisson 21 h=11m, Caisson 22 h=11m.
PILA 6. Caisson 23 h=12m, Caisson 24 h=12m, Caisson 17 h=13m, Caisson 26 h=12m.
ESTRIBO 2. Caisson 27 h=12m, Caisson 28 h=14m
El avance en excavación y construcción de anillos es del 113,3%  
</t>
    </r>
    <r>
      <rPr>
        <u/>
        <sz val="11"/>
        <color theme="1"/>
        <rFont val="Arial"/>
        <family val="2"/>
      </rPr>
      <t>INFRAESTRUCTURA TERMINADA</t>
    </r>
    <r>
      <rPr>
        <sz val="11"/>
        <color theme="1"/>
        <rFont val="Arial"/>
        <family val="2"/>
      </rPr>
      <t xml:space="preserve">
ESTRIBO 1. Se funden los núcleos de los Caisson 1 y 2. Se funde Viga cabezal, cuerpo del estribo, pedestales, topes sísmicos y aletas.
PILA 1. Se funden los núcleos de los caisson 3, 4, 5 Y 6. Se funde el Dado, instalación del acero de refuerzo de Columna en H y se funde. Se instala acero de refuerzo de la Viga Cabezal, pedestales, topes sísmicos y se funde.
PILA 2. Se funden los núcleos de los Caissons 7, 8, 9 y 10, se instala acero de refuerzo del Dado y se funde. Se instala acero de refuerzo y se funde último tramo de Columna en H. Se instala acero de refuerzo y se funde la Viga cabezal con los topes sísmicos y los pedestales.
PILA 3. Se funden los núcleos de los Caisson 11, 12, 13 y 14 .  Se realizan realces de columnas hasta el nivel del dado; se instala acero de refuerzo del Dado y se funde. Se instala acero de refuerzo de la Columna en H y se funde hasta el nivel de Viga Cabezal. Instalación andamios de carga e instalación acero de refuerzo para Viga Cabezal topes sísmicos, pedestales y se funde..
PILA 4: Se funde el núcleo de los Caisson 15, 16, 17 y 18. Fundida de caisson con realce hasta nivel de Dado. Se instala acero de refuerzo y encofrado del Dado y se funde. Se funde último tramo de columna en H. Se instala encofrado y acero de refuerzo Viga Cabezal topes sísmicos y pedestales y se funde.
PILA 5: Instalación acero de refuerzo de núcleos de Caissons 19, 20, 21 y 22 y se funden a nivel del Dado. Se instala acero de refuerzo y encofrado del Dado y se funde. Se instala acero de refuerzo último tramo de Columna en H y se funde. Instalación plataforma y acero de refuerzo Viga Cabezal, topes sísmicos y pedestales y se funde.
PILA 6: Fundida de núcleos de Caissons 23, 24, 25 y 26. Se realzan a nivel de Dado. Se instala acero de refuerzo del Dado y se funde e instalación acero de refuerzo  de Columna en H y se funde. Se instala acero de refuerzo y encofrado y se funde Viga Cabezal con topes sísmicos y pedestales.
ESTRIBO 2: Se funde núcleo de Caisson 27 y 28. Instalación acero de refuezo y encofrado de columnas y se funden. Se instala encofrado y acero de refuerzo para Viga Cabezal y se funde con topes sísmicos y pedestales. Se funden losas de aproximación Estribos 1 y 2.
</t>
    </r>
    <r>
      <rPr>
        <u/>
        <sz val="11"/>
        <color theme="1"/>
        <rFont val="Arial"/>
        <family val="2"/>
      </rPr>
      <t xml:space="preserve">SUPERESTRUCTURA
</t>
    </r>
    <r>
      <rPr>
        <sz val="11"/>
        <color theme="1"/>
        <rFont val="Arial"/>
        <family val="2"/>
      </rPr>
      <t>Instalación de mortero de nivelación con SIKA GROUT sobre pedestales</t>
    </r>
    <r>
      <rPr>
        <sz val="11"/>
        <rFont val="Arial"/>
        <family val="2"/>
      </rPr>
      <t>. Se  realiza el montaje del lanza-vigas.  En Vanos los 1, 2, 3 , 4,  5 , 6 y 7: Se instalan vigas prefabricadas sobre apoyos de neopreno, instalación de pre-losas, instalación acero de refuerzo de  las losas y diafragmas y se funden</t>
    </r>
    <r>
      <rPr>
        <sz val="11"/>
        <color rgb="FFFF0000"/>
        <rFont val="Arial"/>
        <family val="2"/>
      </rPr>
      <t xml:space="preserve">.  </t>
    </r>
    <r>
      <rPr>
        <sz val="11"/>
        <rFont val="Arial"/>
        <family val="2"/>
      </rPr>
      <t>Se instalan plataformas y acero de refuerzo para voladizos en el vano 1, 2 , 3 y  4  y se funden por ambos costados</t>
    </r>
    <r>
      <rPr>
        <sz val="11"/>
        <color rgb="FFFF0000"/>
        <rFont val="Arial"/>
        <family val="2"/>
      </rPr>
      <t xml:space="preserve">. </t>
    </r>
    <r>
      <rPr>
        <sz val="11"/>
        <rFont val="Arial"/>
        <family val="2"/>
      </rPr>
      <t>Instalación de acero de refuerzo y encofrado construcción de New Jersey por ambos costados, se funden módulos y se realizan acabados en módulos fundidos</t>
    </r>
    <r>
      <rPr>
        <sz val="11"/>
        <color rgb="FFFF0000"/>
        <rFont val="Arial"/>
        <family val="2"/>
      </rPr>
      <t>. Se treminan acabados.</t>
    </r>
  </si>
  <si>
    <r>
      <rPr>
        <b/>
        <sz val="11"/>
        <color theme="1"/>
        <rFont val="Arial"/>
        <family val="2"/>
      </rPr>
      <t>PUENTE PK7+920  UF1:</t>
    </r>
    <r>
      <rPr>
        <sz val="11"/>
        <color theme="1"/>
        <rFont val="Arial"/>
        <family val="2"/>
      </rPr>
      <t xml:space="preserve"> El concesionario inicia actividades el día 08 de mayo de 2018, con la construcción de caminos de acceso al sitio de la obra y la marcación topográfica de los caisson..  Se terminó la excavación y construcción de anillos de los Caisson con un avance del 112,0%. 
</t>
    </r>
    <r>
      <rPr>
        <u/>
        <sz val="11"/>
        <color theme="1"/>
        <rFont val="Arial"/>
        <family val="2"/>
      </rPr>
      <t>INFRAESTRUCTURA TERMINADA</t>
    </r>
    <r>
      <rPr>
        <sz val="11"/>
        <color theme="1"/>
        <rFont val="Arial"/>
        <family val="2"/>
      </rPr>
      <t xml:space="preserve">
Se instala acero de refurzo y se funden los núcleos de los Caisson 1, 2, 3,  4, 5, 6, 7, 8, 9, 10, 11 y 12. Se instaló el encofrado y se terminaron de fundir los Caisson  5, 6, 7 y 8 hasta el nivel donde se va a construir el Dado.  En la PILA 1 y PILA 2, se termina la construcción de muros y placa de piso en concreto reforzado para nivelar piso, se  instala acero de refuerzo y encofrado y se funden los DADOS y se termina la construcción de las columnas en H. Columna PILA 1 h=14,5m y Columna PILA 2 h=12,4m. En estas Pilas se inicia con la instalación de andamios de carga para construir las Vigas Cabezales . En el ESTRIBO 1 se funde la viga cabezal, cuerpo del estribo, pedestales, aletas y topes sismicos.  En el ESTRIBO 2 se funde la viga cabezal, topes sísmicos, pedestales, cuerpo del Estribo y aletas integradas. Se funde la viga cabezal topes sísmicos y pedestales de la PILA 1 y  PILA 2.
Se funden las losas de aproximación Estribos 1 y 2.
</t>
    </r>
    <r>
      <rPr>
        <u/>
        <sz val="11"/>
        <color theme="1"/>
        <rFont val="Arial"/>
        <family val="2"/>
      </rPr>
      <t xml:space="preserve">SUPERESTRUCTURA
</t>
    </r>
    <r>
      <rPr>
        <sz val="11"/>
        <rFont val="Arial"/>
        <family val="2"/>
      </rPr>
      <t>Instación y montaje del equipo lanza-vigas. Vanos 1, 2 y 3: Instalación de vigas sobre apoyos de neopreno,  prelosas, construcción de diafragmas, instalación acero de refuerzo de losas  y se funden</t>
    </r>
    <r>
      <rPr>
        <sz val="11"/>
        <color rgb="FFFF0000"/>
        <rFont val="Arial"/>
        <family val="2"/>
      </rPr>
      <t>.</t>
    </r>
    <r>
      <rPr>
        <sz val="11"/>
        <rFont val="Arial"/>
        <family val="2"/>
      </rPr>
      <t xml:space="preserve"> Instalación plataformas, acero de refuerzo para voladizos 1 y 2 costado derecho e izquierdo  y se funden. Instalación acero de refuerzo y encofrado de New Jersey por ambos costados y se funden módulos.</t>
    </r>
    <r>
      <rPr>
        <sz val="11"/>
        <color rgb="FFFF0000"/>
        <rFont val="Arial"/>
        <family val="2"/>
      </rPr>
      <t xml:space="preserve"> </t>
    </r>
    <r>
      <rPr>
        <sz val="11"/>
        <rFont val="Arial"/>
        <family val="2"/>
      </rPr>
      <t>Se finalizan acabados de módulos fundidos.</t>
    </r>
  </si>
  <si>
    <r>
      <rPr>
        <b/>
        <sz val="11"/>
        <color theme="1"/>
        <rFont val="Arial"/>
        <family val="2"/>
      </rPr>
      <t>PUENTE PK10+440 UF1:</t>
    </r>
    <r>
      <rPr>
        <sz val="11"/>
        <color theme="1"/>
        <rFont val="Arial"/>
        <family val="2"/>
      </rPr>
      <t xml:space="preserve"> El concesionario inicia actividades el día 02 de marzo de 2018, con la construcción de caminos de acceso al sitio de la obra y la marcación topográfica de los caisson. En cuanto a la excavación y construcción de los Anillos de los caisson se lleva el siguiente avance: PILA 1 Caisson 3 h=18,00m, PILA 1 Caisson 4 h=17,00m, PILA 1 Caisson 5 h=17,75m, PILA 1 Caisson 6 h= 17,60m  PILA 2 Caisson 7 h=22m, PILA 2 Caisson 8 h=22m, PILA 2 Caisson 9   h=22m, PILA 2 Caisson 10  h= 22m. PILA 3 Caisson 11 h=15,15m, Caisson 12 h=14,8m, Caisson 13 h=14,99m y Caisson 14 h=14,8m. PILA 4 Caisson 15 h=13,88m Caisson 16 h=16,2m Caisson 17 h=14,3m Caisson 18 h=16,2m.  PILA 5 Caisson 19 h=14,5m Caisson 20 h=14,5m Caisson 21 h=15,1m y caisson 22 h=12,8m. ESTRIBO 2 Caisson 23 h=13,6m Caisson 24 h=14m</t>
    </r>
    <r>
      <rPr>
        <sz val="11"/>
        <rFont val="Arial"/>
        <family val="2"/>
      </rPr>
      <t xml:space="preserve">. ESTRIBO 1: Caisson 1 h=11,5m Caisson 2 h=11m.  El avance en la excavación y fundida de anillos es del 125,2%. </t>
    </r>
    <r>
      <rPr>
        <sz val="11"/>
        <color theme="1"/>
        <rFont val="Arial"/>
        <family val="2"/>
      </rPr>
      <t xml:space="preserve">
</t>
    </r>
    <r>
      <rPr>
        <u/>
        <sz val="11"/>
        <color theme="1"/>
        <rFont val="Arial"/>
        <family val="2"/>
      </rPr>
      <t xml:space="preserve">INFRAESTRUCTURA TERMINADA
</t>
    </r>
    <r>
      <rPr>
        <sz val="11"/>
        <rFont val="Arial"/>
        <family val="2"/>
      </rPr>
      <t>ESTRIBO 1: Instalación acero de refuerzo núcleos Caissons 1 y 2 y se funden. Instalación de solado</t>
    </r>
    <r>
      <rPr>
        <sz val="11"/>
        <color rgb="FFFF0000"/>
        <rFont val="Arial"/>
        <family val="2"/>
      </rPr>
      <t>.</t>
    </r>
    <r>
      <rPr>
        <sz val="11"/>
        <rFont val="Arial"/>
        <family val="2"/>
      </rPr>
      <t xml:space="preserve"> Instalación acero de refuerzo y encofrado Viga Cabezal y cuerpo del estribo y se funde Viga Cabezal y tramo 2 cuerpo del Estribo. Instalación acero de refuerzo y encofrado aletas integradas y se funden</t>
    </r>
    <r>
      <rPr>
        <u/>
        <sz val="11"/>
        <color theme="1"/>
        <rFont val="Arial"/>
        <family val="2"/>
      </rPr>
      <t xml:space="preserve">
</t>
    </r>
    <r>
      <rPr>
        <sz val="11"/>
        <color theme="1"/>
        <rFont val="Arial"/>
        <family val="2"/>
      </rPr>
      <t>PILA 1: Se funden los núcleos de los Caissons 3, 4, 5 y 6. Se instala acero de refuerzo del Dado y se funde. Instalación acero de refuerzo y encofrado de la Columna en H y se funde. Instalación acero de refuerzo y encofrado para Viga cabezal y se funde, con topes sísmicos y pedestales.
PILA 2: Se funden los núcleos de los Caissons 7, 8, 9 y 10, el Dado, la Columna en H, la Viga Cabezal, topes sísmicos y pedestales. 
PILA 3: Se funden los núcleos de los Caissons 11, 12, 13 y 14. Instalación acero de refuerzo del Dado y columna en H. Se funde Dado. Se instala acero de refuerzo último tramo de columna en H y se funde. Se instala plataforma y acero de refuerzo de la Viga Cabezal y se funde. Se instala acero de refuerzo de topes sísmicos y pedestales y se funden.
PILA 4: Se funden los núcleos de los Caissons 15, 16, 17 y 18. Adecuación de área para construcción de Dado. Se instala acero de refuerzo del Dado y se funde. Instalación acero de refuerzo último tramo de columna en H y se funde.  Instalación andamios de carga,  plataforma y acero de refuerzo para Viga Cabezal y se funde con topes sísmicos y pedestales.
PILA 5: Se funden los núcleos de los Caissons 19, 20, 21 y 22.  Adecuación de área para construcción de Dado. Se instala acero de refuerzo y se funde el Dado y último tramo de Columna en H.  Instalación andamios de carga, plataforma y acero de refuerzo para Viga Cabezal, topes sísmicos y pedestales y se funde.
ESTRIBO 2. Se funden los núcleos de caissons 23 y 24.</t>
    </r>
    <r>
      <rPr>
        <sz val="11"/>
        <color rgb="FFFF0000"/>
        <rFont val="Arial"/>
        <family val="2"/>
      </rPr>
      <t xml:space="preserve"> </t>
    </r>
    <r>
      <rPr>
        <sz val="11"/>
        <rFont val="Arial"/>
        <family val="2"/>
      </rPr>
      <t>Adecuación de área para construcción de Estribo. Se instala solado.</t>
    </r>
    <r>
      <rPr>
        <sz val="11"/>
        <color rgb="FFFF0000"/>
        <rFont val="Arial"/>
        <family val="2"/>
      </rPr>
      <t xml:space="preserve"> </t>
    </r>
    <r>
      <rPr>
        <sz val="11"/>
        <rFont val="Arial"/>
        <family val="2"/>
      </rPr>
      <t xml:space="preserve">Instalación acero de refuerzo Viga Cabezal y se funde. Instalación acero de refuerzo y encofrado cuerpo del Estribo, pedestales y topes sísmicos. y se funde. Instalación acero de refuerzo, encofrado y fundida de muro aleta costado izquierdo. </t>
    </r>
    <r>
      <rPr>
        <sz val="11"/>
        <color rgb="FFFF0000"/>
        <rFont val="Arial"/>
        <family val="2"/>
      </rPr>
      <t>Se funde losa de aproximación Estribo 2.</t>
    </r>
  </si>
  <si>
    <t>Ampliación Puente 4  La Nuez UF1</t>
  </si>
  <si>
    <t>Ampliación Puente 23 La Muñoz II UF2.1</t>
  </si>
  <si>
    <t>Ampliación Puente 24 La Guaracú II UF2.1</t>
  </si>
  <si>
    <t>Ampliación Puente 28 El Sapo UF2.1</t>
  </si>
  <si>
    <t>Ampliación Puente 27 La Guaira UF2.1</t>
  </si>
  <si>
    <t>Puente PK 1+940 UF 1-  -ESTRIBO 1. Instalación de platina y pernos de anclaje para junta de dilatacíon provicional.</t>
  </si>
  <si>
    <t>Puente PK 1+940 UF 1-  ESTRIBO 1. Junta de dilatacíon provicional instalada..</t>
  </si>
  <si>
    <t>Ampliación Puente PK18+700 UF2.1 La Muñóz II. Instalación de pintura baranda vehicular, ambos costados. Finalizado.</t>
  </si>
  <si>
    <t>PK 6+900</t>
  </si>
  <si>
    <t>PK 14+700 CD</t>
  </si>
  <si>
    <t>Material seleccionado (estructura de pavimento flexible)</t>
  </si>
  <si>
    <t>Llenos, material seleccionado  y redes ITS. - CD</t>
  </si>
  <si>
    <t xml:space="preserve">Inactivo. 
La plataforma de la segunda calzada ya cuenta con la capa intermedia asfáltica tipo MSC-25. Se instalaron redes ITS. También se coloco y extendió la capa intermedia asfáltica, tipo MSC-25. También se construyeron cunetas (con sección triangular o en L), en la parte media entre calzadas. </t>
  </si>
  <si>
    <t>PK 21+000</t>
  </si>
  <si>
    <t>Capa asfáltica + Drenajes CD</t>
  </si>
  <si>
    <t>PK 21+300 CI</t>
  </si>
  <si>
    <t>Puente PK 4+500 UF 1. PILA 1.  Excavación de Caissons 3 y 4.</t>
  </si>
  <si>
    <t>Puente PK 6+040 UF 1-   Instalación acero de refuerzo en defensas New Jersey. Inactivo</t>
  </si>
  <si>
    <t>ÉPSILON4G</t>
  </si>
  <si>
    <t xml:space="preserve">Seguimiento semanal  PQRS del proyecto </t>
  </si>
  <si>
    <t>Consultas Previas</t>
  </si>
  <si>
    <t>Fecha Consignación</t>
  </si>
  <si>
    <t xml:space="preserve">180 días  desde la fecha de inicio </t>
  </si>
  <si>
    <t xml:space="preserve">360 días  desde la fecha de inicio </t>
  </si>
  <si>
    <t xml:space="preserve">720 días  desde la fecha de inicio </t>
  </si>
  <si>
    <t xml:space="preserve">1080 días  desde la fecha de inicio </t>
  </si>
  <si>
    <t xml:space="preserve">1440 días desde la fecha de inicio </t>
  </si>
  <si>
    <t xml:space="preserve">1800 días  desde la fecha de inicio </t>
  </si>
  <si>
    <t xml:space="preserve">2160 días  desde la fecha de inicio  </t>
  </si>
  <si>
    <t xml:space="preserve">30 días desde la fecha de inicio </t>
  </si>
  <si>
    <t xml:space="preserve">60 días desde la fecha de inicio </t>
  </si>
  <si>
    <t xml:space="preserve">120 días desde la fecha de inicio </t>
  </si>
  <si>
    <t xml:space="preserve">150 días desde la fecha de inicio </t>
  </si>
  <si>
    <t xml:space="preserve">180 días desde la fecha de inicio </t>
  </si>
  <si>
    <t>210 días desde la fecha de inicio</t>
  </si>
  <si>
    <t xml:space="preserve">240 días desde la fecha de inicio </t>
  </si>
  <si>
    <t xml:space="preserve">270 días desde la fecha de inicio </t>
  </si>
  <si>
    <t xml:space="preserve">300 días desde la fecha de inicio </t>
  </si>
  <si>
    <t xml:space="preserve">330 días desde la fecha de inicio </t>
  </si>
  <si>
    <t xml:space="preserve">360 días desde la fecha de inicio </t>
  </si>
  <si>
    <t xml:space="preserve">630 días desde la fecha de inicio </t>
  </si>
  <si>
    <t xml:space="preserve">660 días desde la fecha de inicio </t>
  </si>
  <si>
    <t xml:space="preserve">690 días desde la fecha de inicio </t>
  </si>
  <si>
    <t xml:space="preserve">720 días desde la fecha de inicio </t>
  </si>
  <si>
    <t xml:space="preserve">750 días desde la fecha de inicio </t>
  </si>
  <si>
    <t>realizó aporte adicional</t>
  </si>
  <si>
    <t>Aporte de riesgo compartido</t>
  </si>
  <si>
    <t>Enero-2020</t>
  </si>
  <si>
    <t>Realizo aporte adicional</t>
  </si>
  <si>
    <t>Febrero-2020</t>
  </si>
  <si>
    <t>Marzo-2020</t>
  </si>
  <si>
    <t>Abril-2020</t>
  </si>
  <si>
    <t>Mayo-2020</t>
  </si>
  <si>
    <t>Junio-2020</t>
  </si>
  <si>
    <t>Interventoría y Supervisión</t>
  </si>
  <si>
    <t>Cumplió con 9 días de retraso</t>
  </si>
  <si>
    <t>Mar-2020</t>
  </si>
  <si>
    <t>Dentro de los cinco (5) días siguientes del inicio de cada año corrido contado a partir del inicio de la Etapa de Operación y Mantenimiento</t>
  </si>
  <si>
    <t>Dentro de los primeros  treinta (30) días de cada año calendario contados a partir de la constitución del Patrimonio Autónomo</t>
  </si>
  <si>
    <t>se realizo el ajuste correspondiente quedando un excedente de $2.449.573.50 como parte de interés</t>
  </si>
  <si>
    <t>Dentro de los primeros treinta (30) Días de cada año calendario de ejecución del Contrato, contados a a partir de la constitución del Patrimonio Autónomo</t>
  </si>
  <si>
    <t>incumplió por fecha</t>
  </si>
  <si>
    <t xml:space="preserve">Aporte semestral  y anual de 2019 </t>
  </si>
  <si>
    <t>Aporte semestral 2019</t>
  </si>
  <si>
    <t>cumplió y anticipo el aporte anual de enero de 2020</t>
  </si>
  <si>
    <t>Aporte semestral 2020-01</t>
  </si>
  <si>
    <t>Aporte semestral 2020-02</t>
  </si>
  <si>
    <t>incumplido por fecha. Los intereses fueron pagados en el 28 noviembre 2018 y se relaciona en la sección de intereses.</t>
  </si>
  <si>
    <t>Giro 24</t>
  </si>
  <si>
    <t>Giro 25</t>
  </si>
  <si>
    <t>Giro 25 complemento</t>
  </si>
  <si>
    <t>Aporte de complementario julio 2019</t>
  </si>
  <si>
    <t>Aporte parcial con el pago efectuado el 27 de mayo/2019. Lleva fondeado $843.955.468,24 quedando un faltante de $8.731.705,76. Que se completa con este registro</t>
  </si>
  <si>
    <t>Adicional</t>
  </si>
  <si>
    <t>Giro 31</t>
  </si>
  <si>
    <t>Aporte de enero 31 -2020</t>
  </si>
  <si>
    <t>Cumplió aporte del mes de Enero 2020</t>
  </si>
  <si>
    <t>Giro 32</t>
  </si>
  <si>
    <t>Aporte de Febrero 29 -2020</t>
  </si>
  <si>
    <t>Ene-20</t>
  </si>
  <si>
    <t>incumplido por fecha. Los intereses fueron pagados en el 14 de abril de 2020 y se relaciona en la sección de intereses.</t>
  </si>
  <si>
    <t>Giro 33</t>
  </si>
  <si>
    <t>Aporte de Marzo 31 -2020</t>
  </si>
  <si>
    <t>Feb-20</t>
  </si>
  <si>
    <t>Cumplió aporte del mes de Marzo 2020</t>
  </si>
  <si>
    <t>Giro 34</t>
  </si>
  <si>
    <t>Aporte de Abril 30 -2020</t>
  </si>
  <si>
    <t>Mar-20</t>
  </si>
  <si>
    <t>Cumplió aporte del mes de Abril 2020</t>
  </si>
  <si>
    <t>Giro 35</t>
  </si>
  <si>
    <t>Aporte de Mayo 31 -2020</t>
  </si>
  <si>
    <t>Abr-20</t>
  </si>
  <si>
    <t>Cumplió aporte del mes de Mayo 2020</t>
  </si>
  <si>
    <t>Giro 36</t>
  </si>
  <si>
    <t>Aporte de Junio 30 -2020</t>
  </si>
  <si>
    <t>May-20</t>
  </si>
  <si>
    <t>Cumplió aporte del mes de Junio 2020</t>
  </si>
  <si>
    <t>Giro 37</t>
  </si>
  <si>
    <t>Aporte de Julio 31 -2020</t>
  </si>
  <si>
    <t>Jun-20</t>
  </si>
  <si>
    <t>Cumplió aporte del mes de Julio 2020</t>
  </si>
  <si>
    <t>SUBTOTAL FONDEOS</t>
  </si>
  <si>
    <t>Sección intereses Ambiental</t>
  </si>
  <si>
    <t xml:space="preserve">Intereses Aporte 15 </t>
  </si>
  <si>
    <t>aportes de interés rendimientos sep 2018</t>
  </si>
  <si>
    <t>Intereses Aportes 25-26-27</t>
  </si>
  <si>
    <t>aportes de interés por el faltante de julio aporte de agosto y septiembre</t>
  </si>
  <si>
    <t>pago de intereses de los meses saldo de julio 2019 y de los meses de agosto y sept 2019</t>
  </si>
  <si>
    <t>Intereses Aporte 32</t>
  </si>
  <si>
    <t>pago de intereses del  aporte 32</t>
  </si>
  <si>
    <t>SUBTOTAL INTERESES</t>
  </si>
  <si>
    <t>TOTAL AMBIENTAL</t>
  </si>
  <si>
    <t>Predios ll</t>
  </si>
  <si>
    <t>780 Días desde la fecha de inicio</t>
  </si>
  <si>
    <t>810 Días desde la fecha de inicio</t>
  </si>
  <si>
    <t>840 Días desde la fecha de inicio</t>
  </si>
  <si>
    <t>870 Días desde la fecha de inicio</t>
  </si>
  <si>
    <t>900 Días desde la fecha de inicio</t>
  </si>
  <si>
    <t>930 Días desde la fecha de inicio</t>
  </si>
  <si>
    <t>960 Días desde la fecha de inicio</t>
  </si>
  <si>
    <t>990 Días desde la fecha de inicio</t>
  </si>
  <si>
    <t>1020 Días desde la fecha de inicio</t>
  </si>
  <si>
    <t>1050 Días desde la fecha de inicio</t>
  </si>
  <si>
    <t>incumplido por la aplicación del IPC se realizó con  IPC  de julio y debió aplicarse el de agosto por lo tanto hay un faltante en pesos constantes de $3.108.531.02</t>
  </si>
  <si>
    <t>1080 Días desde la fecha de inicio</t>
  </si>
  <si>
    <t>1110 Días desde la fecha de inicio</t>
  </si>
  <si>
    <t>1140 Días desde la fecha de inicio</t>
  </si>
  <si>
    <t>1170 Días desde la fecha de inicio</t>
  </si>
  <si>
    <t>1200 Días desde la fecha de inicio</t>
  </si>
  <si>
    <t>1230 Días desde la fecha de inicio</t>
  </si>
  <si>
    <t>1260 Días desde la fecha de inicio</t>
  </si>
  <si>
    <t>1290 Días desde la fecha de inicio</t>
  </si>
  <si>
    <t>1320 Días desde la fecha de inicio</t>
  </si>
  <si>
    <t>1350 Días desde la fecha de inicio</t>
  </si>
  <si>
    <t>1380 Días desde la fecha de inicio</t>
  </si>
  <si>
    <t>1410 Días desde la fecha de inicio</t>
  </si>
  <si>
    <t>1440 Días desde la fecha de inicio</t>
  </si>
  <si>
    <t>feb-2020</t>
  </si>
  <si>
    <t>Vigencias</t>
  </si>
  <si>
    <t>Queda Pendiente el diferencial por la variación del IPC que son $30.876.022,79, Incumplido Por Fecha y valor</t>
  </si>
  <si>
    <t>Respuesta a comunicación EPS4G-1179-19 referente al acceso la Puerta</t>
  </si>
  <si>
    <t>D-02-01-20191113-0010561</t>
  </si>
  <si>
    <t>ESPERA RESPUESTA DEL ESPECIALISTA  DE LA INTERVENTORÍA</t>
  </si>
  <si>
    <r>
      <rPr>
        <b/>
        <sz val="11"/>
        <color theme="1"/>
        <rFont val="Arial"/>
        <family val="2"/>
      </rPr>
      <t xml:space="preserve">PUENTE  PK6+040  UF1:  </t>
    </r>
    <r>
      <rPr>
        <sz val="11"/>
        <color theme="1"/>
        <rFont val="Arial"/>
        <family val="2"/>
      </rPr>
      <t xml:space="preserve">El concesionario inicia actividades el día 10 de abril de 2018, con la construcción de caminos de acceso al sitio de la obra y la marcación topográfica de los caisson. En cuanto a la excavación y construcción de los Anillos de los caisson se lleva el siguiente avance: ESTRIBO  1 Caisson 1 h=18,74m, ESTRIBO 1 Caisson 2 h=17,31m, PILA 1 Caisson 3 h=18,60m, PILA 1 Caisson 4 h= 18,70m PILA 2 Caisson 5 h=13m, PILA 2 Caisson 6 h=11,4m. ESTRIBO 2 Caisson 7 h=10m, Caisson 8 h=10m.  El avance en la excavación y construcción de anillos es del 106,2%. 
</t>
    </r>
    <r>
      <rPr>
        <u/>
        <sz val="11"/>
        <color theme="1"/>
        <rFont val="Arial"/>
        <family val="2"/>
      </rPr>
      <t>INFRAESTRUCTURA TERMINADA</t>
    </r>
    <r>
      <rPr>
        <sz val="11"/>
        <color theme="1"/>
        <rFont val="Arial"/>
        <family val="2"/>
      </rPr>
      <t xml:space="preserve">
Se instala el acero de refuerzo y se funde el núcleo de los Caisson 1, 2, 3, 4, 5 y 6. Se istala acero de refuerzo y espirales para inicio de las columnas 3, 4, 5 y 6. Se instala el encofrado y se funden las Columnas 3 h=12m y Columna 4 h=15m de la PILA 1. Se instala acero de refuerzo de Columnas 5 y 6 de la PILA 2 y se funden la Columna 6 h=17m y la  columna 5 h=13m, hasta el nivel donde inicia la viga cabezal. En la PILA 1  Se fundio la Viga Cabezal, pedestales, topes simiscos y mortero de nivelación con sika grout. En la PILA 2 se  instalan de andamios de carga, se  instala acero de refuerzo y se funde la Viga Cabezal con los topes sísmicos y los pedestales. ESTRIBO 1 se funde Viga cabezal, se instala  acero de refuerzo y encofrado y se funde el cuerpo del Estribo, topes sismicos, pedestales, aletas y losa de aproximación.  ESTRIBO 2. Se funde núcleo de los Caissons 7 y 8. Se instala acero de refuerzo Viga Cabezal , cuerpo del Estribo, topes sísmicos y pedestales y se funde. Instalación acero de refuerzo aleta derecha y se funde. Instalación acero de refuerzo y encofrado aleta izquierda y se funde. Se funde losa de aproximación Estribo 2. Infraestructura terminada. 
</t>
    </r>
    <r>
      <rPr>
        <u/>
        <sz val="11"/>
        <color theme="1"/>
        <rFont val="Arial"/>
        <family val="2"/>
      </rPr>
      <t xml:space="preserve">SUPERESTRUCTURA
</t>
    </r>
    <r>
      <rPr>
        <sz val="11"/>
        <rFont val="Arial"/>
        <family val="2"/>
      </rPr>
      <t>Montaje de lanza-vigas en el vano 1. Se instalan Vigas prefabricadas sobre apoyos de neopreno, construcción de diafragmas, instalación de pre-losas, acero de refuerzo de las losas y se funden en los vanos 1 , 2 y 3</t>
    </r>
    <r>
      <rPr>
        <sz val="11"/>
        <color rgb="FFFF0000"/>
        <rFont val="Arial"/>
        <family val="2"/>
      </rPr>
      <t xml:space="preserve">. </t>
    </r>
    <r>
      <rPr>
        <sz val="11"/>
        <rFont val="Arial"/>
        <family val="2"/>
      </rPr>
      <t>Instalación de plataforma y acero de refuerzo para construcción de voladizos en vanos 1, 2 y 3. Se funden los voladizos por ambos costados en estos vanos.</t>
    </r>
    <r>
      <rPr>
        <sz val="11"/>
        <color rgb="FFFF0000"/>
        <rFont val="Arial"/>
        <family val="2"/>
      </rPr>
      <t xml:space="preserve"> Instalación acero de refuerzo New Jersey ambos costados. </t>
    </r>
  </si>
  <si>
    <t>Ampliación Puente PK18+700 UF2.1 La Muñóz II. Instalación de pintura epóxica baranda vehicular. Finalizado.</t>
  </si>
  <si>
    <t>Ampliación Puente N°3 PK2+430 UF1 Quebrada La Cola. Losas vanos 1, 2 y 3 terminadas.</t>
  </si>
  <si>
    <t>Ampliación Puente N°3 PK2+430 UF1 Quebrada La Cola.Losa terminada, falta instalación de la baranda.</t>
  </si>
  <si>
    <t>Sobre la nueva calzada se extendió mezcla asfáltica en caliente, tipo MSC-25. Posteriormente se llevo a cabo la demarcación horizontal con pintura para trafico en color (B/A). Sector entrada a Municipio de Ebéjico. Un tramo de la obra se tiene como centro de acopio de materiales y estacionamiento de varios equipos de construcción. Se realizan chequeos topográficos para la conexión de 2 puentes vehiculares y 3 muros.</t>
  </si>
  <si>
    <t>PK 14+400 CD</t>
  </si>
  <si>
    <t>Cortes en taludes, perfilados, consolidación  - Granulares  -  CI</t>
  </si>
  <si>
    <t>Sobre la corona del talud hubo aplicación de concreto lanzado (con e= 10 cm) previa colocación y aseguramiento de paneles de malla electro soldada (15x15x6). Siguen trabajos de perforación de huecos para la colocación de pernos pasivos de anclaje (con barras corrugadas autoperforantes) de L = 6 m. También habrá perforación para la colocación de drenes sub horizontales en PVC. Se utiliza vehículo autopropulsado sobre llantas tipo montacargas. Sector Tamarindos / Comfenalco.</t>
  </si>
  <si>
    <t>Cortes / Llenos / Curado de granulares /Mezcla asfáltica -  CD</t>
  </si>
  <si>
    <t>Box # 072 + disipador + Demarcación CD</t>
  </si>
  <si>
    <t>PK 16+900</t>
  </si>
  <si>
    <t>PK 20+650 CD</t>
  </si>
  <si>
    <t>PK 25+050 CD</t>
  </si>
  <si>
    <t>Lleno y compactación 
Sector Villa del Marques / Sindelhato</t>
  </si>
  <si>
    <t xml:space="preserve">Inactivo.
Realizada la totalidad de llenos (sub base y base granular) debidamente compactados se les realizo la imprimación utilizando emulsión asfáltica de rompimiento lento. Se seguirá acondicionando el acceso a Sindelhato. Se habilitan entradas (a un nivel mas bajo) para fincas sobre el CD. Hacia el final del frente de obra (o PK mayor) se construyo buzón y descole (hay colocación de encofrados metálicos con la aplicación de película química anti adherente). </t>
  </si>
  <si>
    <t>PK 25+600 CD</t>
  </si>
  <si>
    <t>PK 28+800 CD</t>
  </si>
  <si>
    <t>Colocación de capa asfáltica MSC-25 + Construcción canal perimetral</t>
  </si>
  <si>
    <t>PK 29+400 CD</t>
  </si>
  <si>
    <t xml:space="preserve">Construcción canaleta perimetral </t>
  </si>
  <si>
    <t>Se continua con la actividad de instalación de paneles de acero, de encofrados y funde canal perimetral. También se funden cunetas en bordes de las calzadas.</t>
  </si>
  <si>
    <t>PK 29+900 CD</t>
  </si>
  <si>
    <t xml:space="preserve">Excavación mecánica y Acceso vehicular a la Vda,. Guaimaral </t>
  </si>
  <si>
    <t>PK 30+500 CI</t>
  </si>
  <si>
    <t xml:space="preserve">Reforzamiento de talud </t>
  </si>
  <si>
    <t>PK 30+600 CD</t>
  </si>
  <si>
    <t>PK 31+200 CD</t>
  </si>
  <si>
    <t>Consolidación de talud + drenajes</t>
  </si>
  <si>
    <t>PK 31+270 CD</t>
  </si>
  <si>
    <t>PR 6+700</t>
  </si>
  <si>
    <t>Puente el Paso sobre el Rio Cauca (o puente amarillo)</t>
  </si>
  <si>
    <r>
      <rPr>
        <b/>
        <sz val="11"/>
        <rFont val="Arial"/>
        <family val="2"/>
      </rPr>
      <t>Ruta 6204 Túnel de Occidente-Medellín.</t>
    </r>
    <r>
      <rPr>
        <sz val="11"/>
        <rFont val="Arial"/>
        <family val="2"/>
      </rPr>
      <t xml:space="preserve">
- Se realiza control vehicular PR  45+200 y paso alternado al interior del túnel.
- El Peaje de Aburra   PR45+200. Se encuentra en Operación Normal. Con cobro normal.
- Se realiza seguimiento a la zona inestable del PR45+000 y se observa que no presenta movimientos.
- Grúa y Ambulancia disponibles.
- Construcción de galerías al interior de túnel.
- Actividades Policía de Carreteras PR45+400. </t>
    </r>
  </si>
  <si>
    <t xml:space="preserve">1,2,3,4 </t>
  </si>
  <si>
    <t>TODAS</t>
  </si>
  <si>
    <t>REVISIÓN Y ANALISIS DE INSUMOS PREDIALES</t>
  </si>
  <si>
    <t>Estudio de Fichas Prediales y Avaluos Comerciales Corporativos de las Unidades Funcionales 1 y 2</t>
  </si>
  <si>
    <t>REVISIÓN DE LA PLATAFORMA OLYMPUS</t>
  </si>
  <si>
    <t>Se realizó verificacion, observación y aprobacion de cada uno de los datos que se ingresaron a la plataforma Olympus por parte del Concesionario.</t>
  </si>
  <si>
    <t>Llenos y ODT # 008 + Disipador - CI</t>
  </si>
  <si>
    <t>Colocación de capa asfáltica - CI</t>
  </si>
  <si>
    <t>La plataforma de la segunda calzada ya cuenta con la capa intermedia asfáltica tipo MSC-25. Se continua con la construcción de cunetas en concreto de sección triangular (o en L) con ancho de 1 m. Su sistema de construcción es por ajedrezado y con utilización de concreto pre mezclado. Sector planta #1 de concretos - La Volcana. El trayecto se tiene con transito provisional para los equipos y vehículos de la Concesión.</t>
  </si>
  <si>
    <t>La plataforma de la segunda calzada ya cuenta con la capa intermedia asfáltica tipo MSC-25. El trayecto se tiene provisionalmente para el parqueo de equipos y colocación de materiales de construcción, también hay acopio de vigas (pre tensadas) para los puentes en construcción. Sobre el PK 5+240 se hace un alargue al muro en HA (# 095) se le agrega una L= 4 m</t>
  </si>
  <si>
    <t xml:space="preserve">Sobre la nueva calzada se extendió mezcla asfáltica en caliente, tipo MSC-25. Posteriormente se llevo a cabo la demarcación horizontal con pintura para trafico en color (B/A). También se construyen algunos tramos de cunetas con sección en L. Sector perdida de  banca. 
Un tramo de la obra se tiene como centro de acopio de materiales y estacionamiento de varios equipos de construcción. Se realizan chequeos topográficos para la conexión de 2 puentes vehiculares y 3 muros. </t>
  </si>
  <si>
    <t>Inactivo
Después de haberse deslizado y colapsado el corte del talud en el pasado mes de enero; a mediados del mes de julio, se dio inicio al retiro de material caído y que obstaculiza los trabajos de acceso sobre el estribo # 2 del nuevo puente de la Rochela. Hoy los trabajos de remoción de tierra son intermitentes debido a lluvias que paralizan cortes y acarreos.</t>
  </si>
  <si>
    <t>Box Doña Rosa - Excavación mecánica, muro escollera, demoliciones CI</t>
  </si>
  <si>
    <t>Lleno estructural, fallado - CI</t>
  </si>
  <si>
    <t xml:space="preserve">Para lo llenos de remate se utilizo material de rezaga proveniente del túnel. Se realizo la colocación de granulares seleccionados y se extendió la capa intermedia de mezcla asfáltica tipo MCS-25. Se incluyeron terrazas para evitar el derrame de llenos sobre el disipador. 
Posteriormente se realizo la demarcación con utilización de pintura a base de agua para trafico en color B/A. Hoy se transita por esta nueva calzada y se abandona la existente para ser intervenida.
Sobre la calzada opuesta (o PK 15+400 CI) se hizo corte mecánico de talud con tendido a una pendiente. Sector Carpintería / Polvorería </t>
  </si>
  <si>
    <t xml:space="preserve">La plataforma de la segunda calzada ya cuenta con la capa intermedia asfáltica tipo MSC-25. Se inicia la construcción de una bajante escalonada que recoge y conduce aguas de cunetas lineales de la nueva calzada (se utiliza concreto pre mezclado colocado por gravedad). También se siguen construyendo cunetas (con sección triangular o en L con concreto de 21 MPa), en la parte media entre las calzadas (o separador) y en las terrazas que se le hicieron al terraplén artificial. </t>
  </si>
  <si>
    <t>Capa asfáltica - Demarcación horizontal - CI</t>
  </si>
  <si>
    <t>Después de realizar la actividad de demarcación horizontal con el uso de pintura para trafico B/A se autorizo el desvío del transito automotor para poder intervenir la calzada existente. Así se dará inicio a nuevos trabajos (a un largo trayecto) y realizar intervenciones sobre la calzada izquierda. Se realizo sobre el sector la colocación de defensas metálicas, tipo bionda. Sector El Sapo - Meloneras.</t>
  </si>
  <si>
    <t>PK 21+600</t>
  </si>
  <si>
    <t xml:space="preserve">Talud rehabilitado </t>
  </si>
  <si>
    <t>Cortes y excavaciones mecánicas + descapotes. Alargue de Box # 119 y una ODT # 118</t>
  </si>
  <si>
    <t>Inactivo. 
Después de finalizada la actividad de excavación mecánica y corte del talud, se realizó la instalación de mezcla Asfáltica intermedia tipo MSC-25. 
Sobre el tramo vial se realizo la construcción de cunetas con sección L.
Se continuara actividad de construcción de cunetas para conducir aguas a la ODT #125. Sector Ahuyamal.</t>
  </si>
  <si>
    <t xml:space="preserve">Inactivo 
Se realizaron algunos trabajos de cubrimiento (tipo pañete) de espacios dejados entre concreto lanzado y el sardinel de la cuneta. Se realizo la construcción de disipador de energía. Se habilito el transito automotor por la nueva calzada y por la antigua calzada, suprimiéndose el PARE / SIGA. Sector de La Laguna. </t>
  </si>
  <si>
    <t xml:space="preserve">Socavación causada por brazo del Rio Cauca.  </t>
  </si>
  <si>
    <t>Inactivo.
Se evidencio fallo sobre el costado derecho (con perdida de banca), por acción de las aguas del Rio Cuaca. Se construyo un solado (en concreto pobre) para alargue de las ODT´s # 162 y 163, se utilizan tubos Titan x 1500 mm. Pero el brazo del Rio Cauca nuevamente arremetió sobre este costado y los tubos se cabecearon y algunos fueron rescatados por una grúa. Sector Tierra Mítica.</t>
  </si>
  <si>
    <t>Hacia el PK mayor, se reinicia actividad de construcción de cunetas con sección en L o triangulares (en forma ajedrezada), utilizando concreto premezclado de 21 MPa. 
Se hicieron llenos con material seleccionado sobre la placa de aproximación (estribo # 2 ) del nuevo puente vehicular.
También se llevo a cabo la instalación de MSC-25  (tramo faltante) a empatar con  puente del PK 21+200. Sector Politécnico - Loma Hermosa.</t>
  </si>
  <si>
    <t>DEMARCACNON + TRANSITABILIDAD - CD</t>
  </si>
  <si>
    <r>
      <rPr>
        <b/>
        <sz val="11"/>
        <color theme="1"/>
        <rFont val="Arial"/>
        <family val="2"/>
      </rPr>
      <t>PUENTE PK7+000 UF1:</t>
    </r>
    <r>
      <rPr>
        <sz val="11"/>
        <color theme="1"/>
        <rFont val="Arial"/>
        <family val="2"/>
      </rPr>
      <t xml:space="preserve"> El concesionario inicia con la construcción de caminos de acceso al sitio de las obras y replanteo topográfico de ubicación de caisson a partir del 8 de febrero de 2019.
</t>
    </r>
    <r>
      <rPr>
        <u/>
        <sz val="11"/>
        <color theme="1"/>
        <rFont val="Arial"/>
        <family val="2"/>
      </rPr>
      <t xml:space="preserve">CONTROL DE EXCAVACIÓN TRAMO 1
</t>
    </r>
    <r>
      <rPr>
        <sz val="11"/>
        <color theme="1"/>
        <rFont val="Arial"/>
        <family val="2"/>
      </rPr>
      <t xml:space="preserve">ESTRIBO 1: Caisson 1 h=28,65m  Caisoon 2 h=27,61m
PILA 1:Caisson 3 h=11m Caisson 4 h=24,05m  Caisson 5 h=27,85m  Caisson 6 h=28,45m
PILA 2: Caisson 7 h=18,5m  Caisson 8 h=24,5m  Caisson 9 h=15,5m  Caisson 10 h=20m
PILA 3: caisson 11 h=20,5m, caisson 12 h=18,6m, caisson 13 h=18,05m, caisson 14 h=20,86m
El avance en excavación y construcción de anillos de los Caissons en el TRAMO 1 es del 81,7%.
</t>
    </r>
    <r>
      <rPr>
        <u/>
        <sz val="11"/>
        <color theme="1"/>
        <rFont val="Arial"/>
        <family val="2"/>
      </rPr>
      <t>CONTROL EXCAVACIÓN TRAMO 2</t>
    </r>
    <r>
      <rPr>
        <sz val="11"/>
        <color theme="1"/>
        <rFont val="Arial"/>
        <family val="2"/>
      </rPr>
      <t xml:space="preserve">
PILA 4:  caisson 15. h=22,75m caisson 16. h=19,68m
PILA 5: caisoon 17 h=17m, caisson 18 h=22,6
PILA 6: caisson 19 h=22,63m, caisson 20 h=18,82m
PILA 7: caisson 21 h=26,18m, caisson 22 h=23,37m
PILA 8: caisson 23 h=22,67m, caisson 24 h=21,55
ESTRIBO  2:  Caisson 25 h=18m, caisson 26 h=15,44m. 
El avance en excavación y construcción de anillos es del 106,2%
</t>
    </r>
    <r>
      <rPr>
        <u/>
        <sz val="11"/>
        <color theme="1"/>
        <rFont val="Arial"/>
        <family val="2"/>
      </rPr>
      <t xml:space="preserve">INFRAESTRUCTURA TERMINADA
</t>
    </r>
    <r>
      <rPr>
        <sz val="11"/>
        <color theme="1"/>
        <rFont val="Arial"/>
        <family val="2"/>
      </rPr>
      <t>ESTRIBO 1: Se funden Caisson 1 y 2, solado e instalación acero de refuerzo Viga Cabezal, topes sísmicos y pedestales,  cuerpo del Estribo y se funde. Se instala acero de refuerzo y encofrado de aletas y muros laterales y se funden.</t>
    </r>
    <r>
      <rPr>
        <sz val="11"/>
        <rFont val="Arial"/>
        <family val="2"/>
      </rPr>
      <t xml:space="preserve"> Se funde losa de aproximación Estribo 1.</t>
    </r>
    <r>
      <rPr>
        <sz val="11"/>
        <color theme="1"/>
        <rFont val="Arial"/>
        <family val="2"/>
      </rPr>
      <t xml:space="preserve">
PILA 1: Se funden Caisson 3, 4, 5 y 6. Se instala acero de refuerzo y encofrado del Dado y se funde e instalación acero de refuerzo de Columna en H. y se funde . Se instalan andamios de carga, plataforma  e instalación acero de refuerzo para Viga Cabezal y se funde con topes sísmicos y pedestales. 
PILA 2.: Se funden núcleos de Caissons 7, 8, 9.y 10. Instalación de solado para construir Dado. Instalación acero de refuerzo Dado y se funde. Instalación acero de refuerzo, encofrado y se funde último tramo Columna en H. Se instalan andamios de carga, plataforma, acero de refuerzo,  para Viga Cabezal, topes sísmicos, pedestales y se funde.
PILA 3: Se funden Caissons 11, 12, 13 y 14. Adecuación área construcción de Dado. Se instala acero de refuerzo y encofrado y se funde el Dado y  Columna en H. Instalación acero de refuerzo para Viga Cabezal y se funde con topes sísmicos y pedestales.</t>
    </r>
    <r>
      <rPr>
        <u/>
        <sz val="11"/>
        <color theme="1"/>
        <rFont val="Arial"/>
        <family val="2"/>
      </rPr>
      <t xml:space="preserve">
</t>
    </r>
    <r>
      <rPr>
        <sz val="11"/>
        <color theme="1"/>
        <rFont val="Arial"/>
        <family val="2"/>
      </rPr>
      <t>PILA 4: Se funde Caisson 15 y 16. Instalación acero de refuerzo y encofrado y se funde Viga Cabezal, con topes sísmicos y pedestales.</t>
    </r>
    <r>
      <rPr>
        <u/>
        <sz val="11"/>
        <color theme="1"/>
        <rFont val="Arial"/>
        <family val="2"/>
      </rPr>
      <t xml:space="preserve">
</t>
    </r>
    <r>
      <rPr>
        <sz val="11"/>
        <color theme="1"/>
        <rFont val="Arial"/>
        <family val="2"/>
      </rPr>
      <t>PILA 5: Se funde Caisson 17 y 18. Instalación acero de refuerzo y encofrado y se funde Viga Cabezal, con topes sísmicos y pedestales.
PILA 6: Se funde Caisson 19 y 20. Se instala acero de refuerzo y encofrado y se funde Viga Cabezal con topes sísmicos y pedestales.</t>
    </r>
    <r>
      <rPr>
        <u/>
        <sz val="11"/>
        <color theme="1"/>
        <rFont val="Arial"/>
        <family val="2"/>
      </rPr>
      <t xml:space="preserve">
</t>
    </r>
    <r>
      <rPr>
        <sz val="11"/>
        <color theme="1"/>
        <rFont val="Arial"/>
        <family val="2"/>
      </rPr>
      <t>PILA 7: Se funde Caisson 21 y 22. Instalación acero de refuerzo para Viga Cavezal y se funde con topes sísmicos y pedestales.</t>
    </r>
    <r>
      <rPr>
        <u/>
        <sz val="11"/>
        <color theme="1"/>
        <rFont val="Arial"/>
        <family val="2"/>
      </rPr>
      <t xml:space="preserve">
</t>
    </r>
    <r>
      <rPr>
        <sz val="11"/>
        <color theme="1"/>
        <rFont val="Arial"/>
        <family val="2"/>
      </rPr>
      <t xml:space="preserve">PILA 8: Se funden Caisson 23 y 24. Instalación acero de refurzo y encofrado Viga Cabezal y se funde con los pedestales y topes sismicos.
ESTRIBO 2: Se fundio Caisson 25 y 26. Instalación andamios de carga y plataforma para construir Viga Cabezal. Se instala acero de refuerzo Viga Cabezal y se funde con los topes sísmicos y los pedestales. Instalación acero de refuerzo cuerpo del Estribo y se funde. Se funde losa aproximación Estribo 2.
</t>
    </r>
    <r>
      <rPr>
        <u/>
        <sz val="11"/>
        <rFont val="Arial"/>
        <family val="2"/>
      </rPr>
      <t>SUPERESTRUCTURA</t>
    </r>
    <r>
      <rPr>
        <u/>
        <sz val="11"/>
        <color rgb="FFFF0000"/>
        <rFont val="Arial"/>
        <family val="2"/>
      </rPr>
      <t xml:space="preserve">
</t>
    </r>
    <r>
      <rPr>
        <sz val="11"/>
        <rFont val="Arial"/>
        <family val="2"/>
      </rPr>
      <t xml:space="preserve">Montaje del equipo lanza-vigas para instalación de vigas a partir del Estribo 2. Instalación de Vigas prefabricadas sobre apoyos de neopreno, pre-losas, acero de refuerzo de la losas y diafragmas y se funden en vanos 9, 8, 7 , 6, 5, 4, 3, 2 y 1. </t>
    </r>
    <r>
      <rPr>
        <sz val="11"/>
        <color rgb="FFFF0000"/>
        <rFont val="Arial"/>
        <family val="2"/>
      </rPr>
      <t xml:space="preserve">
</t>
    </r>
    <r>
      <rPr>
        <sz val="11"/>
        <rFont val="Arial"/>
        <family val="2"/>
      </rPr>
      <t>Instalación de plataforma y acero de refuerzo para voladizo izquierdo y derecho  vanos 9 , 8, 7, 6 , 5, 4 , 3 2  y 1 y se funden</t>
    </r>
    <r>
      <rPr>
        <sz val="11"/>
        <color rgb="FFFF0000"/>
        <rFont val="Arial"/>
        <family val="2"/>
      </rPr>
      <t>. Instalación acero de refuerzo y encofrado módulos de New Jersey. Se funden módulos por ambos costados.</t>
    </r>
  </si>
  <si>
    <r>
      <rPr>
        <b/>
        <sz val="11"/>
        <rFont val="Arial"/>
        <family val="2"/>
      </rPr>
      <t xml:space="preserve">PUENTE  PK8+115  UF1:  </t>
    </r>
    <r>
      <rPr>
        <sz val="11"/>
        <rFont val="Arial"/>
        <family val="2"/>
      </rPr>
      <t xml:space="preserve">El concesionario inicia actividades el día 03 de juliode 2018, con la construcción de caminos de acceso al sitio de la obra y la marcación topográfica de los caisson. La excavación de los Caisson está terminada con un avance del 122,7%.
</t>
    </r>
    <r>
      <rPr>
        <u/>
        <sz val="11"/>
        <rFont val="Arial"/>
        <family val="2"/>
      </rPr>
      <t>INFRAESTRUCTURA TERMINADA</t>
    </r>
    <r>
      <rPr>
        <sz val="11"/>
        <rFont val="Arial"/>
        <family val="2"/>
      </rPr>
      <t xml:space="preserve">
 En el ESTRIBO 1 se instala el acero de refuerzo y se funden los núcleos de los Caisson 1 y 2, se instala acero de refuerzo de columnas y se funden hasta el nivel de la Viga Cabezal. Se instala acero de refuerzo de la Viga Cabezal y se funde con el segundo tramo del cuerpo del Estribo. En la PILA 1 se instala el acero de refuerzo y se funde el núcleo del Caisson 3 y 4. Se funde Columna 3 de h=0,4m y Columna 4 de h=1,5m, se funde la Viga Cabezal con los topes sísmicos y los pedestales. En la PILA 2 se instala el acero de refuerzo y se funden los núcleos de los caisson 5 y  6, se funde la Columna 5 y 6, se instala acero de refuerzo de la Viga Cabezal y se funde con los topes sísmicos y los pedestales.  En el ESTRIBO 2 se instala el acero de refuerzo y se funde el núcleo de los Caisson 7 y 8.  Se instala acero de refuerzo y encofrado y se funden Columnas 7 y 8. Se instala acero de refuerzo y se funde la Viga Cabezal, topes sísmicos y pedestales y aletas. Se funden las losas de aproximación en el Estribo 1 y el Estribo 2. INFRAESTRUCTURA terminada. 
</t>
    </r>
    <r>
      <rPr>
        <u/>
        <sz val="11"/>
        <rFont val="Arial"/>
        <family val="2"/>
      </rPr>
      <t>SUPERESTRUCTURA TERMINADA</t>
    </r>
    <r>
      <rPr>
        <sz val="11"/>
        <rFont val="Arial"/>
        <family val="2"/>
      </rPr>
      <t xml:space="preserve">
Instalación de cuatro vigas prefabricadas sobre apoyos de neopreno en cada uno de los vanos 1, 2  y 3. Se instalan las pre-losas.; se instala el acero de refuerzo de las losas y se funden incluyendo los diafragmas. Instalación de plataforma y acero de refuerzo voladizo vano 3 y se funde por ambos costados.  Se instala acero de refuerzo y encofrado para New Jersey y se funden por ambos costados.</t>
    </r>
  </si>
  <si>
    <r>
      <rPr>
        <b/>
        <sz val="11"/>
        <color theme="1"/>
        <rFont val="Arial"/>
        <family val="2"/>
      </rPr>
      <t>PUENTE PK8+800 UF1:</t>
    </r>
    <r>
      <rPr>
        <sz val="11"/>
        <color theme="1"/>
        <rFont val="Arial"/>
        <family val="2"/>
      </rPr>
      <t xml:space="preserve"> El concesionario inicia con la construcción de caminos de acceso al sitio de las obras y replanteo topográfico de ubicación de caisson a partir del 13 de mayo de 2019.
</t>
    </r>
    <r>
      <rPr>
        <u/>
        <sz val="11"/>
        <color theme="1"/>
        <rFont val="Arial"/>
        <family val="2"/>
      </rPr>
      <t xml:space="preserve">CONTROL DE EXCAVACIÓN
</t>
    </r>
    <r>
      <rPr>
        <sz val="11"/>
        <color theme="1"/>
        <rFont val="Arial"/>
        <family val="2"/>
      </rPr>
      <t>ESTRIBO 1:  Caisson 1 h=12m, Caisson 2h=12m, Caisson 3 h=12m
PILA 1: Caisson 4 h=14m, Caisson 5 h= 11,5m, Caisson 6 h=12m
PILA 2:  caisson 7 h=12m , Caisson 8 h=12m,  caisson 9 h=14,9m,  caisson 10 h=15,3m,  caisson 11 h=15,5m,  Caisson 12 h=12m</t>
    </r>
    <r>
      <rPr>
        <u/>
        <sz val="11"/>
        <color theme="1"/>
        <rFont val="Arial"/>
        <family val="2"/>
      </rPr>
      <t xml:space="preserve">
</t>
    </r>
    <r>
      <rPr>
        <sz val="11"/>
        <color theme="1"/>
        <rFont val="Arial"/>
        <family val="2"/>
      </rPr>
      <t xml:space="preserve">PILA 3. caisson 13 h=20,34m  Caisson 14 h=18,45m  caisson 15 h=18,1m  caisson 16 h=17,7m  caisson 17 h=18,2m   caisson 18 h=18,24m
PILA 4.  caisson 19 h=19m,  caisson 20 h=18m; caisson 21 h=18m; caisson 22 h=17,2m; caisson 23 h=18m  caisson 24 h= y 16,2m
PILA 5. caisson 25 h=15,50m; caisson 26 h=17,4m; caisson 27 h=18,2m
El avance en excavación y construcción de anillos es del 102,6%
</t>
    </r>
    <r>
      <rPr>
        <u/>
        <sz val="11"/>
        <color theme="1"/>
        <rFont val="Arial"/>
        <family val="2"/>
      </rPr>
      <t xml:space="preserve">INFRAESTRUCTURA
</t>
    </r>
    <r>
      <rPr>
        <sz val="11"/>
        <color theme="1"/>
        <rFont val="Arial"/>
        <family val="2"/>
      </rPr>
      <t>ESTRIBO 1. Instalación acero de refuerzo y fundida de núcleos Caissons 1, 2 y 3. Se instala solado, acero de refuerzo y encofrado y se funde la Viga Cabezal ambas calzadas. Se instala acero de refuerzo cuerpo del Estribo, topes sísmicos y pedestales y se funde calzada izquierda y derecha.
PILA 1: Instalación acero de refuerzo de núcleos 4, 5 y 6 y se funden. Alzado de Columnas 4, 5 y 6 a nivel de Viga Cabezal.</t>
    </r>
    <r>
      <rPr>
        <sz val="11"/>
        <color rgb="FFFF0000"/>
        <rFont val="Arial"/>
        <family val="2"/>
      </rPr>
      <t xml:space="preserve"> </t>
    </r>
    <r>
      <rPr>
        <sz val="11"/>
        <rFont val="Arial"/>
        <family val="2"/>
      </rPr>
      <t>Instalación andamios de carga, plataforma, acero de refuerzo y encofrado Viga Cabezal y se funde con los pedestales y topes sísmicos ambas calzadas..</t>
    </r>
    <r>
      <rPr>
        <sz val="11"/>
        <color theme="1"/>
        <rFont val="Arial"/>
        <family val="2"/>
      </rPr>
      <t xml:space="preserve">
PILA 2: Instalación acero de refuerzo del núcleo caisson 7, 8, 9, 10 y 11 y se funden. Realce de columnas de Caissons a nivel de Dado</t>
    </r>
    <r>
      <rPr>
        <sz val="11"/>
        <rFont val="Arial"/>
        <family val="2"/>
      </rPr>
      <t>. Instalación de plataforma para construcción de Dado.</t>
    </r>
    <r>
      <rPr>
        <sz val="11"/>
        <color rgb="FFFF0000"/>
        <rFont val="Arial"/>
        <family val="2"/>
      </rPr>
      <t xml:space="preserve"> </t>
    </r>
    <r>
      <rPr>
        <sz val="11"/>
        <rFont val="Arial"/>
        <family val="2"/>
      </rPr>
      <t>Instalación acero de refuerzo y encofrado Dado y se funde</t>
    </r>
    <r>
      <rPr>
        <sz val="11"/>
        <color rgb="FFFF0000"/>
        <rFont val="Arial"/>
        <family val="2"/>
      </rPr>
      <t>.</t>
    </r>
    <r>
      <rPr>
        <sz val="11"/>
        <rFont val="Arial"/>
        <family val="2"/>
      </rPr>
      <t xml:space="preserve"> Instalación acero de refuerzo y encofrado tramo 5 Columna en H y se funde. Instalación andamios de carga, plataforma, acero de refuerzo y ductos para tensionamiento de cables Viga Cabezal</t>
    </r>
    <r>
      <rPr>
        <sz val="11"/>
        <color rgb="FFFF0000"/>
        <rFont val="Arial"/>
        <family val="2"/>
      </rPr>
      <t xml:space="preserve">. </t>
    </r>
    <r>
      <rPr>
        <sz val="11"/>
        <rFont val="Arial"/>
        <family val="2"/>
      </rPr>
      <t>Se funde Viga cabezal, pesetales y topes símicos. Se instalan cables y se tensionan.</t>
    </r>
    <r>
      <rPr>
        <sz val="11"/>
        <color theme="1"/>
        <rFont val="Arial"/>
        <family val="2"/>
      </rPr>
      <t xml:space="preserve">
PILA 3:  Instalación acero de refuerzo del núcleos caissons 13, 14, 15, 16, 17 y 18. y se funden. Se instala acero de refuerzo elevación columnas a nivel de Dado. Se funde realce de  Columnas 14, 15,  16 y 17 a nivel de Dado. Instalación de andamios de carga y plataforma para construcción de Dado.</t>
    </r>
    <r>
      <rPr>
        <sz val="11"/>
        <rFont val="Arial"/>
        <family val="2"/>
      </rPr>
      <t xml:space="preserve"> Instalación acero de refuerzo y encofrado Dado y se funde. Instalación acero de refuerzo y encofrado 7to. tramo de Columna en H y se funde</t>
    </r>
    <r>
      <rPr>
        <sz val="11"/>
        <color rgb="FFFF0000"/>
        <rFont val="Arial"/>
        <family val="2"/>
      </rPr>
      <t>.</t>
    </r>
    <r>
      <rPr>
        <sz val="11"/>
        <rFont val="Arial"/>
        <family val="2"/>
      </rPr>
      <t xml:space="preserve"> Instalación andamios de carga y plataforma para construir Viga Cabezal. Se instala acero de refuerzo, encofrado y se funde Viga Cabezal, se instalan los torones y se tensionan</t>
    </r>
    <r>
      <rPr>
        <sz val="11"/>
        <color rgb="FFFF0000"/>
        <rFont val="Arial"/>
        <family val="2"/>
      </rPr>
      <t>. I</t>
    </r>
    <r>
      <rPr>
        <sz val="11"/>
        <rFont val="Arial"/>
        <family val="2"/>
      </rPr>
      <t>nstalación acero de refuerzo de topes sísmicos y pedestales y se funden para ambas calzadas.</t>
    </r>
    <r>
      <rPr>
        <sz val="11"/>
        <color theme="1"/>
        <rFont val="Arial"/>
        <family val="2"/>
      </rPr>
      <t xml:space="preserve">
PILA 4:  Instalación de acero de refuerzo  núcleos Caisson 19,  20, 21, 22, 23 y 24  y se funden. Se funden las Columnas hasta el nivel de Dado. Se instala plataforma para el Dado. Se  instala acero de refuerzo y se funde Dado e instalación acero de refuerzo de Columna en H y se funde.  Se instala acero de refuerzo y encofrado Viga Cabezal , topes sísmicos y pedestales y se funde.
PILA 5:  Instalación de acero de refuerzo de los núcleos Caissons 25, 26 y 27  y se funden. Se instala acero de refuerzo de Columnas y se funden a nivel de Viga Cabezal. Se instala acero de refuerzo y encofrado y se funde la Viga Cabezal, cuerpo del estribo con topes sísmicos y pedestales de ambas calzadas. </t>
    </r>
    <r>
      <rPr>
        <sz val="11"/>
        <color rgb="FFFF0000"/>
        <rFont val="Arial"/>
        <family val="2"/>
      </rPr>
      <t xml:space="preserve">Por cambio de diseño para aumentar la luz del Puente en 30m, esta Pila correspondía al  ESTRIBO 2. Por este motivo el concesionario realizó la demolición del cuerpo del Estribo, topes sísmicos,  pedestales y demolición parcial de la Viga cabezal. Para esta Pila se funden dos (2) Caisson 28 y 29, adicionales. </t>
    </r>
    <r>
      <rPr>
        <sz val="11"/>
        <color theme="1"/>
        <rFont val="Arial"/>
        <family val="2"/>
      </rPr>
      <t xml:space="preserve">
</t>
    </r>
    <r>
      <rPr>
        <sz val="11"/>
        <rFont val="Arial"/>
        <family val="2"/>
      </rPr>
      <t>ESTRIBO 2: Se funde el núcleo de los Caissons 30, 31 y 32.</t>
    </r>
    <r>
      <rPr>
        <u/>
        <sz val="9"/>
        <color theme="1"/>
        <rFont val="Calibri"/>
        <family val="2"/>
        <scheme val="minor"/>
      </rPr>
      <t/>
    </r>
  </si>
  <si>
    <r>
      <rPr>
        <b/>
        <sz val="11"/>
        <color theme="1"/>
        <rFont val="Arial"/>
        <family val="2"/>
      </rPr>
      <t xml:space="preserve">
PUENTE PK33+100 UF2.1 VIADUCTO SOBRE EL RÍO CAUCA TRAMO 2 VIGAS. 
</t>
    </r>
    <r>
      <rPr>
        <sz val="11"/>
        <color theme="1"/>
        <rFont val="Arial"/>
        <family val="2"/>
      </rPr>
      <t xml:space="preserve">
T</t>
    </r>
    <r>
      <rPr>
        <u/>
        <sz val="11"/>
        <color theme="1"/>
        <rFont val="Arial"/>
        <family val="2"/>
      </rPr>
      <t>RAMO 2.  INFRAESTRUCTURA TERMINADA</t>
    </r>
    <r>
      <rPr>
        <sz val="11"/>
        <color theme="1"/>
        <rFont val="Arial"/>
        <family val="2"/>
      </rPr>
      <t xml:space="preserve">
PILA 4. Se funde pilote 39 y 40 a h= promedio efectivo de 28,7m . Descabece de Pilotes. Instalación acero de refuerzo de Columnas y se funden a nivel de Viga Cabezal. Se instala acero de refuerzo y encofrado y se funde Viga Cabezal con topes sísmicos y pedestales.                 
  PILA 5. Se funde pilote 41 y 42 a h= promedio efectivo de 29,50m. Descabece de Pilotes e instalación acero de refuerzo y encofrado de Columnas 41 y 42 y se funden. Instalación acero de refuerzo Viga Cabezal, topes sísmicos y pedestales y se funde.                                                                                                                                                                                                                                                                                                                                                                                                                                                                                                                                                          ESTRIBO 2. Se funde pilote 43 y 44 a h= promedio efectivo de 17,5m. Descabece de Pilotes. Instalación acero de refuerzode Columnas  y se funden. Se instalan andamios de carga, plataforma, se instala acero de refuerzo Viga Cabezal , tpes sísmicos y pedestales y se funde. Instalación acero de refuerzo y encofrado cuerpo del Estribo y se funde. Instalación acero de refuerzo aletas.
El avance de la excavación de los Pilotes en el Tramo 1 es del 80,5%.
El avance de la excavación de los Pilotes en el Tramo 2 es del 87,0%.
</t>
    </r>
    <r>
      <rPr>
        <u/>
        <sz val="11"/>
        <color theme="1"/>
        <rFont val="Arial"/>
        <family val="2"/>
      </rPr>
      <t xml:space="preserve">TRAMO 2. SUPERESTRUCTURA
</t>
    </r>
    <r>
      <rPr>
        <sz val="11"/>
        <color rgb="FFFF0000"/>
        <rFont val="Arial"/>
        <family val="2"/>
      </rPr>
      <t>Vano 2: Instalación de cuatro Vigas prefabricadas sobre apoyos de neopreno. Construcción de diafragma e instalación de pre-losas Tipo A y B.
Vano 3: Instalación de cuatro Vigas prefabricadas sobre apoyos de neopreno. Construcción de diafragma e instalación de pre-losas Tipo A y B.</t>
    </r>
  </si>
  <si>
    <r>
      <rPr>
        <b/>
        <sz val="11"/>
        <color theme="1"/>
        <rFont val="Arial"/>
        <family val="2"/>
      </rPr>
      <t>AMPLIACIÓN PUENTE LA GUAIRA. PK20+670 UF2.1.</t>
    </r>
    <r>
      <rPr>
        <sz val="11"/>
        <color theme="1"/>
        <rFont val="Arial"/>
        <family val="2"/>
      </rPr>
      <t xml:space="preserve"> Se realiza actividad  la instalación de fibra de carbono , inyección de juntas con sikadur 35  y protección con sikacolor en las vigas 2,3,4,6, 7, 8. 
VOLADIZO COSTADO DERECHO: Demolición y retiro de carpeta asfaltica costado derecho , demolicion de new jersey  y escarificación del tablero. Se instalan los anclajes en U y en L, el acero de refuerzo y se funde la losa de ampliación del Voladizo. Se construye viga con ménsula y losa de aproximación lado Medellín y Santafé de Antioquia. Se construye el  guarda ruedas,  se instala pavimento flexible, se instala baranda metálica y se da vía por este carril. Se termina ampliaciónpor este costado.</t>
    </r>
  </si>
  <si>
    <t>Puente PK 23+860 MARCO SOPETRAN UF 2.1- New Jersey terminados ambos costados</t>
  </si>
  <si>
    <t>De acuerdo con el programa de trabajo presentado por el concesionario para la UF3.1.D, el concesionario continuó actividades de excavación, de las galerías de conexión peatonal y vehicular, de forma adelantada; teniendo en cuenta las fechas de inicio de construcción, no objetadas por la interventoría.</t>
  </si>
  <si>
    <r>
      <rPr>
        <b/>
        <sz val="12"/>
        <rFont val="Arial"/>
        <family val="2"/>
      </rPr>
      <t>Galerías de conexión peatonal y vehicular - segundo tubo Túnel Occidente</t>
    </r>
    <r>
      <rPr>
        <b/>
        <sz val="12"/>
        <color rgb="FFFF0000"/>
        <rFont val="Arial"/>
        <family val="2"/>
      </rPr>
      <t xml:space="preserve">
</t>
    </r>
    <r>
      <rPr>
        <sz val="12"/>
        <rFont val="Arial"/>
        <family val="2"/>
      </rPr>
      <t>Actividades de excavación de los entronques (Túnel antiguo) y excavación por medio de perforación y voladura, desde el túnel nuevo, en Galerías de Conexión Peatonal Nos 1, 2, 3, 4, 5 y 6,  y Galerías de Conexión Vehicular Nos  1,2 y 3.</t>
    </r>
  </si>
  <si>
    <t>PK0+804 - UF3.1A - PTAR en funcionamiento. Portal Santa Fe.</t>
  </si>
  <si>
    <t xml:space="preserve"> PK 2+920 - UF3.1B - Instalación de concreto lanzado 30 Mpa para completar espesores. Portal Medellín.</t>
  </si>
  <si>
    <t>PR 71+600. AMBULANCIA. DISPONIBLE</t>
  </si>
  <si>
    <t>Programa 5. Apoyo a la capacidad de gestión institucional.</t>
  </si>
  <si>
    <t>Lugar: Oficina de Atención al Usuario, Seguimiento PQRS del proyecto.</t>
  </si>
  <si>
    <t>Del 03/09/20
al 09/09/20</t>
  </si>
  <si>
    <r>
      <rPr>
        <b/>
        <sz val="11"/>
        <color theme="1"/>
        <rFont val="Arial"/>
        <family val="2"/>
      </rPr>
      <t xml:space="preserve">PUENTE PK4+500 UF1: </t>
    </r>
    <r>
      <rPr>
        <sz val="11"/>
        <color theme="1"/>
        <rFont val="Arial"/>
        <family val="2"/>
      </rPr>
      <t>El consecionario inicia actividades el día 19 de diciembre de 2019, con la construcción de caminos de acceso al sitio de la obra y marcación topográfica de los caissons. 
En cuanto a la excavación de Caissons y construcción de anillos se lleva el siguiente avance: ESTRIBO 1: Caisson1 h=12m, Caisson 2 h=12m.</t>
    </r>
    <r>
      <rPr>
        <sz val="11"/>
        <color rgb="FFFF0000"/>
        <rFont val="Arial"/>
        <family val="2"/>
      </rPr>
      <t xml:space="preserve"> PILA 1: Caisson 3 h=25,9m, Caisson 4 h=27,3m. </t>
    </r>
    <r>
      <rPr>
        <sz val="11"/>
        <rFont val="Arial"/>
        <family val="2"/>
      </rPr>
      <t xml:space="preserve"> PiILA 2: Caisson 5 h=26m,</t>
    </r>
    <r>
      <rPr>
        <sz val="11"/>
        <color rgb="FFFF0000"/>
        <rFont val="Arial"/>
        <family val="2"/>
      </rPr>
      <t xml:space="preserve"> Caisson 6 h=32m </t>
    </r>
    <r>
      <rPr>
        <sz val="11"/>
        <rFont val="Arial"/>
        <family val="2"/>
      </rPr>
      <t>. PILA 3: Caisson 7 h=18,1m, Caisson 8 h=15,5m. PILA 4: Caisson 9 h=16m, Caisson 10 h=18,6m. PILA 5: Caisson 11 h=20,5m, Caisson 12 h=21m.  ESTRIBO 2: Caisson 13 h=17m,  Caisson 14 h=17,5m.
El avance en excavación y construcción de anillos es del 103,1%.</t>
    </r>
    <r>
      <rPr>
        <sz val="11"/>
        <color theme="1"/>
        <rFont val="Arial"/>
        <family val="2"/>
      </rPr>
      <t xml:space="preserve">
</t>
    </r>
    <r>
      <rPr>
        <u/>
        <sz val="11"/>
        <color theme="1"/>
        <rFont val="Arial"/>
        <family val="2"/>
      </rPr>
      <t xml:space="preserve">INFRAESTRUCTURA
</t>
    </r>
    <r>
      <rPr>
        <sz val="11"/>
        <color theme="1"/>
        <rFont val="Arial"/>
        <family val="2"/>
      </rPr>
      <t>ESTRIBO 1: Se funde el núcleo de los Caissons 1 y 2.</t>
    </r>
    <r>
      <rPr>
        <sz val="11"/>
        <color rgb="FFFF0000"/>
        <rFont val="Arial"/>
        <family val="2"/>
      </rPr>
      <t xml:space="preserve"> </t>
    </r>
    <r>
      <rPr>
        <sz val="11"/>
        <rFont val="Arial"/>
        <family val="2"/>
      </rPr>
      <t xml:space="preserve">Se instala solado, acero de refuerzo  y encofrado y se funde Viga Cabezal , tramos 1 y 2 del cuerpo del Estribo, topes sísmicos y pedestales, aletas y muros laterales.. </t>
    </r>
    <r>
      <rPr>
        <sz val="11"/>
        <color rgb="FFFF0000"/>
        <rFont val="Arial"/>
        <family val="2"/>
      </rPr>
      <t xml:space="preserve">
</t>
    </r>
    <r>
      <rPr>
        <sz val="11"/>
        <rFont val="Arial"/>
        <family val="2"/>
      </rPr>
      <t>PILA 3: Instalación acero de refuerzo núcleos  Caissons 7 y 8. y se funden. Se instala acero de refuerzo y encofrado y se funden columnas a nivel de Viga cabezal.</t>
    </r>
    <r>
      <rPr>
        <sz val="11"/>
        <color rgb="FFFF0000"/>
        <rFont val="Arial"/>
        <family val="2"/>
      </rPr>
      <t xml:space="preserve">
PILA 4</t>
    </r>
    <r>
      <rPr>
        <sz val="11"/>
        <rFont val="Arial"/>
        <family val="2"/>
      </rPr>
      <t>: Instalación acero de refuerzo núcleos Caissons 9 y 10 y se funden. Se instala acero de refuerzo y encofrado y se funde columna 10.</t>
    </r>
    <r>
      <rPr>
        <sz val="11"/>
        <color rgb="FFFF0000"/>
        <rFont val="Arial"/>
        <family val="2"/>
      </rPr>
      <t xml:space="preserve"> Instalacion de plataforma y acero de refuerzo para Viga Cabezal y se funde con topes sísmicos y pedestales.
</t>
    </r>
    <r>
      <rPr>
        <sz val="11"/>
        <rFont val="Arial"/>
        <family val="2"/>
      </rPr>
      <t>PILA 5: Instalación acero de refuerzo núcleos Caisson 11 y 12 y se funden.</t>
    </r>
  </si>
  <si>
    <r>
      <rPr>
        <b/>
        <sz val="11"/>
        <color theme="1"/>
        <rFont val="Arial"/>
        <family val="2"/>
      </rPr>
      <t>PUENTE PK5+240 UF1:</t>
    </r>
    <r>
      <rPr>
        <sz val="11"/>
        <color theme="1"/>
        <rFont val="Arial"/>
        <family val="2"/>
      </rPr>
      <t xml:space="preserve"> El concesionario inicia actividades el día 16 de enero de 2019 con la construcción de caminos de acceso al sitio de las obras y la demarcación topográfica de caissons con coordenadas y cotas:
CONTROL DE EXCAVACIÓN
PILA 1. Caisson 3 h=17,2m, Caisson 4 h=16,8m, Caisson 5 h=20,2m, Caisson 6 h=18,9m
PILA 2. caisson 7 h=19,92m, caisson 8 h=16,80m,  caisson 9 h=23,12m, caisson 10 h=20m
ESTRIBO 1. Caisson 1 h=10m   Caisson2 h=10m. 
ESTRIBO 2. Caisson 11 h=15m Caisson 12 h=15m. 
</t>
    </r>
    <r>
      <rPr>
        <sz val="11"/>
        <rFont val="Arial"/>
        <family val="2"/>
      </rPr>
      <t xml:space="preserve">El avance en excavación y construcción de anillos es del 93,7%  
</t>
    </r>
    <r>
      <rPr>
        <u/>
        <sz val="11"/>
        <rFont val="Arial"/>
        <family val="2"/>
      </rPr>
      <t xml:space="preserve">INFRAESTRUCTURA
</t>
    </r>
    <r>
      <rPr>
        <sz val="11"/>
        <rFont val="Arial"/>
        <family val="2"/>
      </rPr>
      <t>ESTRIBO 1: Se funden los núcleos de los Caissons 1 y 2. Instalación acero de refuerzo y encofrado de la Viga Cabezal y se funde. se instala acero de refuerzo del cuerpo del Estribo</t>
    </r>
    <r>
      <rPr>
        <sz val="11"/>
        <color rgb="FFFF0000"/>
        <rFont val="Arial"/>
        <family val="2"/>
      </rPr>
      <t xml:space="preserve">.Instalación acero de refuerzo y encofrado Dovela sobre Estribo y se funde. Instalación acero de refuerzo y encofrado muro espaldar y aletas y se funden. </t>
    </r>
    <r>
      <rPr>
        <sz val="11"/>
        <rFont val="Arial"/>
        <family val="2"/>
      </rPr>
      <t xml:space="preserve">
PILA 1: Se funden los núcleos de los  3, 4, 5 y 6. Se realiza realce de Columnas a nivel de Dado. Instalación de andamios y plataforma para Dado. Se instala acero de refuerzo y encofrado y se funde el Dado y el primer tramo de las Columnas.</t>
    </r>
    <r>
      <rPr>
        <sz val="11"/>
        <color rgb="FFFF0000"/>
        <rFont val="Arial"/>
        <family val="2"/>
      </rPr>
      <t xml:space="preserve"> </t>
    </r>
    <r>
      <rPr>
        <sz val="11"/>
        <rFont val="Arial"/>
        <family val="2"/>
      </rPr>
      <t>Instalación acero de refuerzo y encofrado de columnas rectangulares y se funden hasta el nidel de Dovela sobre pila h=20,45m. Instalación acero de refuerzo y encofrado Dovela sobre Pila y Dovelas N°1 y se funden. Montaje de carros de avance para construcción de Voladizos 1 y 2</t>
    </r>
    <r>
      <rPr>
        <sz val="11"/>
        <color rgb="FFFF0000"/>
        <rFont val="Arial"/>
        <family val="2"/>
      </rPr>
      <t xml:space="preserve">. </t>
    </r>
    <r>
      <rPr>
        <sz val="11"/>
        <rFont val="Arial"/>
        <family val="2"/>
      </rPr>
      <t>Instalación acero de refuerzo Dovelas N°2 , 3 , 4,  5, 6 ,7, 8 y 9 y se funden, se tensionan cables. 
PILA 2: Se funden caisson 7, 8, 9 y 10. Se adecua área para construcción del Dado, se instala platafor, ma y acero de refuerzo del dado y se funde. Se funden Columnas A y B hasta el nivel de Dovelas. Instalación de plataforma para construcción de Dovela sobre Pila y Dovelas N°1. Se instala acero de refuerzo y encofrado para Dovelas sobre Pila y Dovelas 1 y se funden.  Instalación de carros de avance, acero de refuerzo y encofrado para Dovelas N°2, 3, 4, 5, 6, 7, 8, 9 y 10, 11 y 12 y se funden incluyendo el tensionamiento de los cables en voladizos 3 y 4. Desistalación carros de avance.
ESTRIBO 2: Se funden los núcleos de los Caissos 11 y 12. Se instala acero de refuerzo Viga Cabezal y se funde. Instalación acero de refuerzo y encobrado Dovela sobre Estribo y se funde. Se tensionan los cables.</t>
    </r>
    <r>
      <rPr>
        <sz val="11"/>
        <color rgb="FFFF0000"/>
        <rFont val="Arial"/>
        <family val="2"/>
      </rPr>
      <t xml:space="preserve"> I</t>
    </r>
    <r>
      <rPr>
        <sz val="11"/>
        <rFont val="Arial"/>
        <family val="2"/>
      </rPr>
      <t>nstalación acero de refuerzo muro espaldar y ménsula superior Estribo y alets y se funden. Instalación acero de refuerzo losa de aproximación. y se funde.</t>
    </r>
  </si>
  <si>
    <r>
      <rPr>
        <b/>
        <sz val="11"/>
        <color theme="1"/>
        <rFont val="Arial"/>
        <family val="2"/>
      </rPr>
      <t>PUENTE PK6+900 UF1:</t>
    </r>
    <r>
      <rPr>
        <sz val="11"/>
        <color theme="1"/>
        <rFont val="Arial"/>
        <family val="2"/>
      </rPr>
      <t xml:space="preserve"> El concesionario inicia con la construcción de caminos de acceso al sitio de las obras y replanteo topográfico de ubicación de caisson a partir del 3 de diciembre de 2018.
</t>
    </r>
    <r>
      <rPr>
        <u/>
        <sz val="11"/>
        <color theme="1"/>
        <rFont val="Arial"/>
        <family val="2"/>
      </rPr>
      <t>CONTROL DE EXCAVACIÓN</t>
    </r>
    <r>
      <rPr>
        <sz val="11"/>
        <color theme="1"/>
        <rFont val="Arial"/>
        <family val="2"/>
      </rPr>
      <t xml:space="preserve">
ESTRIBO 1: Caisson 1 h=9,4m, Caisson 2 h=10m
PILA 1. Caisson 3 h=14m, Caisson 4 h=14m, Caisson 5 h=13,1m, Caisson 6 h=13,2m
PILA 2.  caisson 7. h=25,53m caisson 8. h=27,25m; caisson 9 h=26m; caisson 10 h=28,25m.
ESTRIBO  2:  Caisson 11,h=34,7m caisson 12,h=36,1 m. 
</t>
    </r>
    <r>
      <rPr>
        <u/>
        <sz val="11"/>
        <color theme="1"/>
        <rFont val="Arial"/>
        <family val="2"/>
      </rPr>
      <t xml:space="preserve">INFRAESTRUCTURA
</t>
    </r>
    <r>
      <rPr>
        <sz val="11"/>
        <color theme="1"/>
        <rFont val="Arial"/>
        <family val="2"/>
      </rPr>
      <t>ESTRIBO 1. Se funden los caissons 1 y 2. Se realzan a nivel de Viga cavezal. Se funde solado. Instalación acero de refuerzo Viga Cabezal y se funde.</t>
    </r>
    <r>
      <rPr>
        <u/>
        <sz val="11"/>
        <color theme="1"/>
        <rFont val="Arial"/>
        <family val="2"/>
      </rPr>
      <t xml:space="preserve">
</t>
    </r>
    <r>
      <rPr>
        <sz val="11"/>
        <color theme="1"/>
        <rFont val="Arial"/>
        <family val="2"/>
      </rPr>
      <t xml:space="preserve">ESTRIBO 2. Se funden los núcleos de los Caissons 11 y 12. Se instala concreto de solado para Viga Cabezal. </t>
    </r>
    <r>
      <rPr>
        <sz val="11"/>
        <rFont val="Arial"/>
        <family val="2"/>
      </rPr>
      <t>Se instala acero de refuerzo y encofrado para Viga Cabezal y se funde.</t>
    </r>
    <r>
      <rPr>
        <sz val="11"/>
        <color rgb="FFFF0000"/>
        <rFont val="Arial"/>
        <family val="2"/>
      </rPr>
      <t xml:space="preserve"> Instalación acero de refuerzo fase 1 y 2 Dovela sobre estribo y se funden. Se instala acero de refuerzo y encofrado muro espaldar y aleta scostado izquierdo y derecho y se funden..</t>
    </r>
    <r>
      <rPr>
        <sz val="11"/>
        <color theme="1"/>
        <rFont val="Arial"/>
        <family val="2"/>
      </rPr>
      <t xml:space="preserve">
PILA 1: </t>
    </r>
    <r>
      <rPr>
        <sz val="11"/>
        <rFont val="Arial"/>
        <family val="2"/>
      </rPr>
      <t>Se funden núcleos de Caisson 3, 4, 5 y 6.Se instala acero de refuerzo y encofrado elevación de estas Columnas a nivel de Dado y se funden. Instalación de plataforma  y acero de refuerzo para el  Dado y se funde. Instalación acero de refuerzo y encofrado de columnas rectangulares y se funden a nivel de construcción de las Dovelas.</t>
    </r>
    <r>
      <rPr>
        <sz val="11"/>
        <color theme="1"/>
        <rFont val="Arial"/>
        <family val="2"/>
      </rPr>
      <t xml:space="preserve">
PILA 2.  Instalación de acero de refuerzo  y fundida de núcleos Caisson 7, 8, 9 y 10. Se instala plataforma y acero de refuerzo para el Dado y se funde. Instalación acero de refuerzo y encofrado y se funden Columnas A y B hasta el nivel de Dovelas</t>
    </r>
    <r>
      <rPr>
        <sz val="11"/>
        <color rgb="FFFF0000"/>
        <rFont val="Arial"/>
        <family val="2"/>
      </rPr>
      <t xml:space="preserve">
</t>
    </r>
    <r>
      <rPr>
        <u/>
        <sz val="11"/>
        <rFont val="Arial"/>
        <family val="2"/>
      </rPr>
      <t xml:space="preserve">SUPERESTRUCTURA
</t>
    </r>
    <r>
      <rPr>
        <sz val="11"/>
        <rFont val="Arial"/>
        <family val="2"/>
      </rPr>
      <t>PILA 1:</t>
    </r>
    <r>
      <rPr>
        <sz val="11"/>
        <color rgb="FFFF0000"/>
        <rFont val="Arial"/>
        <family val="2"/>
      </rPr>
      <t xml:space="preserve">  </t>
    </r>
    <r>
      <rPr>
        <sz val="11"/>
        <rFont val="Arial"/>
        <family val="2"/>
      </rPr>
      <t xml:space="preserve">Instalación de plataforma para construcción  de losa superior de conexión a Dovela sobre Pila; se instala acero de refuerzo y se funde. Se tensionan cables. </t>
    </r>
    <r>
      <rPr>
        <sz val="11"/>
        <color rgb="FFFF0000"/>
        <rFont val="Arial"/>
        <family val="2"/>
      </rPr>
      <t xml:space="preserve">Se instala plataforma  y acero de refuerzo para Dovela sobre Pila y Dovelas N°1. Se funde losa inferior y muros.
</t>
    </r>
    <r>
      <rPr>
        <sz val="11"/>
        <rFont val="Arial"/>
        <family val="2"/>
      </rPr>
      <t>PILA 2: .Instalación de plataforma, cimbra y acero de refuerzo para  losa superior y construir dovela sobre pila y se funde. Se instalan aisladores sísmicos y tubería pasante para conectar la losa con la Dovela sobre Pila. Se funden bloques de concreto para construir la Dovela sobre Pila. Instalación de plataforma y acero de refuerzo para construcción Dovela sobre Pila. Se funde losa inferior y muros. Instalación acero de refuerzo losa superior Dovela sobre Pila 2 y Dovelas 1 y se funde.Tensionamiento de cables Dovela N°1. Instalación de carros de avance para construcción de Dovelas N°2 , 3,  4,  5,  6 y 7 en voladizos 3 y 4. Se instala acero de refuerzo y encofrado y se funden. Se tensionan los cables de estas Dovelas.</t>
    </r>
    <r>
      <rPr>
        <sz val="11"/>
        <color rgb="FFFF0000"/>
        <rFont val="Arial"/>
        <family val="2"/>
      </rPr>
      <t xml:space="preserve"> </t>
    </r>
    <r>
      <rPr>
        <sz val="11"/>
        <rFont val="Arial"/>
        <family val="2"/>
      </rPr>
      <t>Dezplazamiento carros de avance para construcción de Dovelas N°8. Se instala acero de refuerzo y ductos para instalación de los cables. Se funden Dovelas y se tensionan cables.</t>
    </r>
    <r>
      <rPr>
        <u/>
        <sz val="11"/>
        <rFont val="Arial"/>
        <family val="2"/>
      </rPr>
      <t xml:space="preserve">
</t>
    </r>
    <r>
      <rPr>
        <sz val="11"/>
        <color theme="1"/>
        <rFont val="Arial"/>
        <family val="2"/>
      </rPr>
      <t xml:space="preserve">
El avance en excavación y construcción de anillos es del 105,3,%</t>
    </r>
  </si>
  <si>
    <r>
      <rPr>
        <b/>
        <sz val="11"/>
        <color theme="1"/>
        <rFont val="Arial"/>
        <family val="2"/>
      </rPr>
      <t>PUENTE PK8+404 UF1:</t>
    </r>
    <r>
      <rPr>
        <sz val="11"/>
        <color theme="1"/>
        <rFont val="Arial"/>
        <family val="2"/>
      </rPr>
      <t xml:space="preserve"> El concesionario inicia con la construcción de caminos de acceso al sitio de las obras y replanteo topográfico de ubicación de caisson a partir del 2 de abril de 2019.
</t>
    </r>
    <r>
      <rPr>
        <u/>
        <sz val="11"/>
        <color theme="1"/>
        <rFont val="Arial"/>
        <family val="2"/>
      </rPr>
      <t>CONTROL DE EXCAVACIÓN</t>
    </r>
    <r>
      <rPr>
        <sz val="11"/>
        <color theme="1"/>
        <rFont val="Arial"/>
        <family val="2"/>
      </rPr>
      <t xml:space="preserve">
ESTRIBO 1.  caisson 1 h=11m,  caisson 2 h=13m; caisson 3 h=0m; caisson 4 h=0m.
PILA 1. caisson 5 h=16m; caisson 6 h=10,3m; caisson 7 h=10,2m; caisson 8 h=9,7m
</t>
    </r>
    <r>
      <rPr>
        <sz val="11"/>
        <rFont val="Arial"/>
        <family val="2"/>
      </rPr>
      <t>ESTRIBO 2. caisson 9 h=7,4m, caisson 10 h=8,2m, caisson 11 h=10,75m, caisson 12 h=10,75m</t>
    </r>
    <r>
      <rPr>
        <sz val="11"/>
        <color theme="1"/>
        <rFont val="Arial"/>
        <family val="2"/>
      </rPr>
      <t xml:space="preserve">
</t>
    </r>
    <r>
      <rPr>
        <u/>
        <sz val="11"/>
        <color theme="1"/>
        <rFont val="Arial"/>
        <family val="2"/>
      </rPr>
      <t>INFRAESTRUCTURA</t>
    </r>
    <r>
      <rPr>
        <sz val="11"/>
        <color theme="1"/>
        <rFont val="Arial"/>
        <family val="2"/>
      </rPr>
      <t xml:space="preserve">
ESTRIBO 1. Instalación de acero de refuerzo de los núcleos Caissons 1 y 2 y se funden. Excavación y adecuación área para construcción Estribo calzada derecha.</t>
    </r>
    <r>
      <rPr>
        <sz val="11"/>
        <rFont val="Arial"/>
        <family val="2"/>
      </rPr>
      <t xml:space="preserve"> Instalación acero de refuerzo y encofrado Viga Cabezal, cuerpo del Estribo calzada derecha y se funde Viga Cabezal con topes sísmicos y pedestales. Se termina de fundir el cuerpo del Estribo.</t>
    </r>
    <r>
      <rPr>
        <sz val="11"/>
        <color theme="1"/>
        <rFont val="Arial"/>
        <family val="2"/>
      </rPr>
      <t xml:space="preserve">
PILA 1. Se funden los núcleos de los Caissons 5, 6, 7 y 8. Se instala acero de refuerzo de las Columnas y se funden hasta el nivel de la Viga Cabezal. Se instala plataforma y acero de refuerzo y encofrado de la Viga Cabezal y se funde con los topes sísmicos y pedestales. Inactivo Estribo 2, por corte de talud adyacente.
</t>
    </r>
    <r>
      <rPr>
        <sz val="11"/>
        <rFont val="Arial"/>
        <family val="2"/>
      </rPr>
      <t>ESTRIBO 2. Instalación acero de refuerzo núcleos de Caissons 9, 10, 11 y 12 y se funden. Se funde slolado para construir Viga Cabezal ambas calzadas. Instalación acero de refuerzo y encofrado Viga Cabezal y se funde con topes sísmicos y pedestales. Instalación acero de refuerzo y encofrado  cuerpo del Estribo y aletas y se funden.</t>
    </r>
    <r>
      <rPr>
        <sz val="11"/>
        <color rgb="FFFF0000"/>
        <rFont val="Arial"/>
        <family val="2"/>
      </rPr>
      <t xml:space="preserve"> </t>
    </r>
    <r>
      <rPr>
        <sz val="11"/>
        <rFont val="Arial"/>
        <family val="2"/>
      </rPr>
      <t>Se instala acero de refuerzo y se funde losa de aproximación.</t>
    </r>
    <r>
      <rPr>
        <sz val="11"/>
        <color rgb="FFFF0000"/>
        <rFont val="Arial"/>
        <family val="2"/>
      </rPr>
      <t xml:space="preserve">
</t>
    </r>
    <r>
      <rPr>
        <u/>
        <sz val="11"/>
        <rFont val="Arial"/>
        <family val="2"/>
      </rPr>
      <t>SUPERESTRUCTURA</t>
    </r>
    <r>
      <rPr>
        <u/>
        <sz val="11"/>
        <color rgb="FFFF0000"/>
        <rFont val="Arial"/>
        <family val="2"/>
      </rPr>
      <t xml:space="preserve">
</t>
    </r>
    <r>
      <rPr>
        <sz val="11"/>
        <rFont val="Arial"/>
        <family val="2"/>
      </rPr>
      <t xml:space="preserve">Se instalan Vigas prefabricadas sobre apoyos de neopreno en el vano 1 para ambas calzadas. Se construye diafragma, se instalan pre-losas y acero de refuerzo de la losa y se funde. Se instalan Vigas prefabricadas sobre apoyos de neopreno en el Vano 2 calzada derecha e izquierda.Se construyen diafragmas, se instalan pre-losas Tipo B e instalación acero de refuerzo de la losa y se funden. </t>
    </r>
    <r>
      <rPr>
        <sz val="11"/>
        <color rgb="FFFF0000"/>
        <rFont val="Arial"/>
        <family val="2"/>
      </rPr>
      <t xml:space="preserve">Instalación de plataforma y acero de refuerzo para voladizos costado derecho e izquierdo de la calzada derecha y se funden.
</t>
    </r>
    <r>
      <rPr>
        <sz val="11"/>
        <color theme="1"/>
        <rFont val="Arial"/>
        <family val="2"/>
      </rPr>
      <t xml:space="preserve">
El avance en excavación y construcción de anillos es del 107,3%</t>
    </r>
  </si>
  <si>
    <r>
      <rPr>
        <b/>
        <sz val="11"/>
        <color theme="1"/>
        <rFont val="Arial"/>
        <family val="2"/>
      </rPr>
      <t>PUENTE PK8+705 UF1:</t>
    </r>
    <r>
      <rPr>
        <sz val="11"/>
        <color theme="1"/>
        <rFont val="Arial"/>
        <family val="2"/>
      </rPr>
      <t xml:space="preserve"> El concesionario inicia con la construcción de caminos de acceso al sitio de las obras y replanteo topográfico de ubicación de caisson a partir del 10 de mayo de 2019.
</t>
    </r>
    <r>
      <rPr>
        <u/>
        <sz val="11"/>
        <color theme="1"/>
        <rFont val="Arial"/>
        <family val="2"/>
      </rPr>
      <t>CONTROL DE EXCAVACIÓN</t>
    </r>
    <r>
      <rPr>
        <sz val="11"/>
        <color theme="1"/>
        <rFont val="Arial"/>
        <family val="2"/>
      </rPr>
      <t xml:space="preserve">
ESTRIBO 1.  caisson 1 h=14m,  caisson 2 h=12,2m; caisson 3 h=16m
PILA 1. caisson 4 h=16m; caisson 5 h=15,44m; caisson 6 h=15m
ESTRIBO 2: Caisson 7 h=12m, Caisson 8 h=12m, Caisson 9 h=3m
El avance en excavación y construcción de anillos es del 104,2%
</t>
    </r>
    <r>
      <rPr>
        <u/>
        <sz val="11"/>
        <color theme="1"/>
        <rFont val="Arial"/>
        <family val="2"/>
      </rPr>
      <t xml:space="preserve">INFRAESTRUCTURA TERMINADA
</t>
    </r>
    <r>
      <rPr>
        <sz val="11"/>
        <color theme="1"/>
        <rFont val="Arial"/>
        <family val="2"/>
      </rPr>
      <t>ESTRIBO 1: Se funden los núcleos de los Caissons 1, 2 y 3. Adecuación área para construir Estribo. Instalación acero de refuerzo Viga cabezal , topes sísmicos y pedestales y se funden de ambas calzadas. Se instala acero de refuerzo y encofrado del cuerpo del Estribo y aletas y se funden ambas calzadas. Se funde losa de aproximación Estribo 1.
PILA 1: Se funden los núcleos de los Caissons 4, 5 y 6. Se funden de Columnas hasta el nivel de Viga Cabezal. Instalación andamios de carga y plataforma para Viga Cabezal. Se instala acero de refuerzo y encofrado y se funde con los topes sísmicos y los pedestales.
ESTRIBO 2: Caissons 7, 8 y 9 fundidos. Se instala solado y acero de refuerzo de la Viga Cabezal y  se funde con los topes sísmicos y los pedestales. Se instala acero de refuerzo y encofrado del cuerpo del Estribo. Se funde el cuerpo del Estribo de la calzada izquierda y derecha.</t>
    </r>
    <r>
      <rPr>
        <sz val="11"/>
        <color rgb="FFFF0000"/>
        <rFont val="Arial"/>
        <family val="2"/>
      </rPr>
      <t xml:space="preserve"> </t>
    </r>
    <r>
      <rPr>
        <sz val="11"/>
        <color theme="1"/>
        <rFont val="Arial"/>
        <family val="2"/>
      </rPr>
      <t xml:space="preserve">
Se construye losa en concreto reforzado para la unión entre los puentes PK8+705 y PK8+800.
</t>
    </r>
    <r>
      <rPr>
        <u/>
        <sz val="11"/>
        <color theme="1"/>
        <rFont val="Arial"/>
        <family val="2"/>
      </rPr>
      <t xml:space="preserve">SUPERESTRUCTURA
</t>
    </r>
    <r>
      <rPr>
        <sz val="11"/>
        <color rgb="FFFF0000"/>
        <rFont val="Arial"/>
        <family val="2"/>
      </rPr>
      <t>Instalación de mortero de nivelación con Sika Grout sobre pedestales. Montaje del equipo lanza-vigas.
VANO 1: Instalación de Vigas prefabricadas sobre apoyos de neopreno, construcción de diafragmas, instalación de pre-losas , instalación acero de refuerzo  losas y se funden para ambas calzadas.</t>
    </r>
  </si>
  <si>
    <r>
      <rPr>
        <b/>
        <sz val="11"/>
        <color theme="1"/>
        <rFont val="Arial"/>
        <family val="2"/>
      </rPr>
      <t>PUENTE PK9+150 UF1:</t>
    </r>
    <r>
      <rPr>
        <sz val="11"/>
        <color theme="1"/>
        <rFont val="Arial"/>
        <family val="2"/>
      </rPr>
      <t xml:space="preserve"> El concesionario inicia la construcción de un nuevo Puente para una calzada en el mismo sitio del Puente PK9+160 y  dejó abandonadas las obras construidas en este sitio. Esta nueva obra la inicia el 6 de marzo  de 2020.
</t>
    </r>
    <r>
      <rPr>
        <u/>
        <sz val="11"/>
        <color theme="1"/>
        <rFont val="Arial"/>
        <family val="2"/>
      </rPr>
      <t>CONTROL DE EXCAVACIÓN</t>
    </r>
    <r>
      <rPr>
        <sz val="11"/>
        <color theme="1"/>
        <rFont val="Arial"/>
        <family val="2"/>
      </rPr>
      <t xml:space="preserve">
ESTRIBO 1. caisson 1 h=19,5m; caisson 2 h=19,5m 
PILA 1.  caisson 3 h=20m;  caisson 4 h=17,9m
PILA 2. caisson 5 h=21,5m; caisson 6 h=19,41m
PILA 3. caisson 7 h=23,85; caisson 8h=21,14m
ESTRIBO 2. caisson 9 h=17,4m  caisson 10 h=18m  
</t>
    </r>
    <r>
      <rPr>
        <u/>
        <sz val="11"/>
        <color theme="1"/>
        <rFont val="Arial"/>
        <family val="2"/>
      </rPr>
      <t>INFRAESTRUCTURA</t>
    </r>
    <r>
      <rPr>
        <sz val="11"/>
        <color theme="1"/>
        <rFont val="Arial"/>
        <family val="2"/>
      </rPr>
      <t xml:space="preserve">
ESTRIBO 1. Instalación de acero de refuerzo del núcleo Caisson 1 y  2  y se funden. 
PILA 1: Se instala acero de refuerzo de núcleo de Caisson 3 y  4 y  se funden.
</t>
    </r>
    <r>
      <rPr>
        <sz val="11"/>
        <rFont val="Arial"/>
        <family val="2"/>
      </rPr>
      <t>PILA 2. Se instala acero de refuerzo de núcleo de los Caissons 5 y 6 y se funden.</t>
    </r>
    <r>
      <rPr>
        <sz val="11"/>
        <color rgb="FFFF0000"/>
        <rFont val="Arial"/>
        <family val="2"/>
      </rPr>
      <t xml:space="preserve"> Se funde tramo 1 , elevación columna 6
</t>
    </r>
    <r>
      <rPr>
        <sz val="11"/>
        <rFont val="Arial"/>
        <family val="2"/>
      </rPr>
      <t>PILA 3. Instalación acero de refuerzo núcleo Caissons 7 y 8 y se funden.
ESTRIBO 2. Instalación acero de refuerzo de núcleos de Caissons 9 y 10 y se funden</t>
    </r>
    <r>
      <rPr>
        <sz val="11"/>
        <color theme="1"/>
        <rFont val="Arial"/>
        <family val="2"/>
      </rPr>
      <t xml:space="preserve">
</t>
    </r>
    <r>
      <rPr>
        <sz val="11"/>
        <color rgb="FFFF0000"/>
        <rFont val="Arial"/>
        <family val="2"/>
      </rPr>
      <t>La interventoría envió Oficio  EPS4G-0251-20 del 9 de marzo de 2020; manifestando la suspención inmediata de obras Puente PK9+150 UF1 (Sector La Rochela), el cual no coincide con la geometría vial No Objetada del proyecto y se debe presentar una justificación técnica, predial y ambiental y de riesgos; junto con la modificación del diseño que se pretende adelantar. Presentar un plan de abandono y restitución de obras que ya se construyeron el el Puente del PK9+160 y no serán de utilidad para el proyecto.</t>
    </r>
  </si>
  <si>
    <r>
      <rPr>
        <b/>
        <sz val="11"/>
        <color theme="1"/>
        <rFont val="Arial"/>
        <family val="2"/>
      </rPr>
      <t>PUENTE PK17+205 UF1:</t>
    </r>
    <r>
      <rPr>
        <sz val="11"/>
        <color theme="1"/>
        <rFont val="Arial"/>
        <family val="2"/>
      </rPr>
      <t xml:space="preserve"> El concesionario inicia con la construcción de caminos de acceso al sitio de las obras y replanteo topográfico de ubicación de caisson a partir del 25 de junio de 2019.
</t>
    </r>
    <r>
      <rPr>
        <u/>
        <sz val="11"/>
        <color theme="1"/>
        <rFont val="Arial"/>
        <family val="2"/>
      </rPr>
      <t xml:space="preserve">CONTROL DE EXCAVACIÓN
</t>
    </r>
    <r>
      <rPr>
        <sz val="11"/>
        <color theme="1"/>
        <rFont val="Arial"/>
        <family val="2"/>
      </rPr>
      <t>ESTRIBO 1: Caisson 1 h=10,5m,  Caisson 2 h=14,2m</t>
    </r>
    <r>
      <rPr>
        <u/>
        <sz val="11"/>
        <color theme="1"/>
        <rFont val="Arial"/>
        <family val="2"/>
      </rPr>
      <t xml:space="preserve">
</t>
    </r>
    <r>
      <rPr>
        <sz val="11"/>
        <color theme="1"/>
        <rFont val="Arial"/>
        <family val="2"/>
      </rPr>
      <t xml:space="preserve">PILA 1: Excavación del Caissons 3, 4 y 5 con la Pilotiadora: Caisson 3 h=11,83, Caisson 4 h=13,50; Caisson 6 h=12,8m
PILA 2:  Excavación del caissons con la Pilotiadora: Caisson 7 h=20,5m, Caisson 9 h=20,00. Caisson 8 h= 17,85m, Caisson 10 h=20m
PILA 3: Excavación de Caissons 12 y 13 con la Pilotiadora h=10,20m, Caisson 11 h=15,3m, Caisson 14 H=15m
PILA 4:  caisson 15 h=11,3m,  caisson 16 h=10,35m,  caisson 17 h=11,37m,  caisson 18 h=13m
PILA 5. caisson 19 h=12m; caisson 20 h=9m; caisson 21 h=9,72m;  caisson 22 h=11,13m
ESTRIBO 2: caisson 23 h=26,5m;  caisson 24 h=30m
</t>
    </r>
    <r>
      <rPr>
        <u/>
        <sz val="11"/>
        <color theme="1"/>
        <rFont val="Arial"/>
        <family val="2"/>
      </rPr>
      <t xml:space="preserve">INFRAESTRUCTURA TERMINADA.
</t>
    </r>
    <r>
      <rPr>
        <sz val="11"/>
        <color theme="1"/>
        <rFont val="Arial"/>
        <family val="2"/>
      </rPr>
      <t>ESTRIBO 1: Se funde núcleo del caisson 1 y 2. Elevación de Columnas a nivel de Viga cabezal. Instalación acero de refuerzo y encofrado Viga Cabezal y se funde con topes sísmicos y pedestales. Instalación acero de refuerzo y encofrado cuerpo del Estribo y se funde. Instalación acero de refuerzo y encofrado aletas integradas y se funden.</t>
    </r>
    <r>
      <rPr>
        <sz val="11"/>
        <rFont val="Arial"/>
        <family val="2"/>
      </rPr>
      <t xml:space="preserve"> Instalación acero de refuerzo losa de aproximación Estribo 1 y se funde.</t>
    </r>
    <r>
      <rPr>
        <u/>
        <sz val="11"/>
        <color theme="1"/>
        <rFont val="Arial"/>
        <family val="2"/>
      </rPr>
      <t xml:space="preserve">
</t>
    </r>
    <r>
      <rPr>
        <sz val="11"/>
        <color theme="1"/>
        <rFont val="Arial"/>
        <family val="2"/>
      </rPr>
      <t xml:space="preserve">PILA 1: Se funde núcleo del caisson 3, 4,  5 y 6. Realce de Caisson a nivel de Dado. Adecuaciones para construcción de Dado. Instalación acero de refuerzo del Dado y se funde. Instalación acero de refuerzo y encofrado tercer tramo de columna H. Instalación andamios de carga y paltaforma para Viga Cabezal. Se instala acero de refuerzo y encofrado Viga Cabezal y se funde con los topes sísmicos y los pedestales. 
PILA 2: Se funde núcleo de Caisson 7, 8, 9 y 10. Se instala concreto de solado para Dado. Instalación acero de refuerzo y encofrado Dado y columna en H. y se funden. </t>
    </r>
    <r>
      <rPr>
        <sz val="11"/>
        <rFont val="Arial"/>
        <family val="2"/>
      </rPr>
      <t>Instalación andamios de carga,  plataforma  y acero de refuerzo para Viga Cabezal y se funde con topes sísmicos y pedestales.</t>
    </r>
    <r>
      <rPr>
        <sz val="11"/>
        <color theme="1"/>
        <rFont val="Arial"/>
        <family val="2"/>
      </rPr>
      <t xml:space="preserve">
PILA 3: Se funde núcleos de Caissons 11, 12, 13 y 14. Se instala concreto de solado,  se instala acero de refuerzo para el Dado y se funde e instalación acero de refuerzo último tramo de columna en H</t>
    </r>
    <r>
      <rPr>
        <sz val="11"/>
        <rFont val="Arial"/>
        <family val="2"/>
      </rPr>
      <t>. Instalación andamios de carga, plataforma y acero de refuerzo  para Viga Cabezal, topes sísmicos y pedestales y se funde.</t>
    </r>
    <r>
      <rPr>
        <sz val="11"/>
        <color theme="1"/>
        <rFont val="Arial"/>
        <family val="2"/>
      </rPr>
      <t xml:space="preserve">
PILA 4: Se funden los núcleos de los Caissons 15, 16, 17 y 18. Elevación de Caissons a nivel de Dado. Adecuación área para Dado. Instalación acero de refuerzo Dado y se funde e instalación acero de refuerzo y encofrado  Columna en H y se funde. Instalación andamios de carga y pataforma para Viga Cabezal. Se instala acero de refuerzo y encofrado Viga Cabezal y se funde con topes sísmicos y pedestales.
PILA 5: Se funde núcleos de Caissons 19, 20, 21 y 22. Instalación de plataforma para Dado. Instalación acero de refuerzo para Dado y  Columna en H y se funden. Instalación acero de refuerzo y encofrado Viga cabezal topes sísmicos y pedestales y se funde.
ESTRIBO 2: Se funde núcleo de Caisson 23 y 24. Instalación de solado para construir Viga Cabezal. Se instala acero de refuerzo para Viga Cabezal y cuerpo Estribo, topes sísmicos, pedestales y se funden. Instalación acero de refuerzo y encofrado para aletas y se funden. </t>
    </r>
    <r>
      <rPr>
        <sz val="11"/>
        <rFont val="Arial"/>
        <family val="2"/>
      </rPr>
      <t>Instalación acero de refuerzo losa de aproximación y se funde.
Instalación de mortero de nivelación con Sika-Grout sobre pedestales..</t>
    </r>
    <r>
      <rPr>
        <sz val="11"/>
        <color rgb="FFFF0000"/>
        <rFont val="Arial"/>
        <family val="2"/>
      </rPr>
      <t xml:space="preserve">
</t>
    </r>
    <r>
      <rPr>
        <u/>
        <sz val="11"/>
        <rFont val="Arial"/>
        <family val="2"/>
      </rPr>
      <t xml:space="preserve">SUPERESRUCTURA
</t>
    </r>
    <r>
      <rPr>
        <sz val="11"/>
        <rFont val="Arial"/>
        <family val="2"/>
      </rPr>
      <t xml:space="preserve">Vanos 1, 2, 3 , 4 y 5: Instalación de Vigas prefabricadas sobre apoyos de neopreno, instalación de pre-losas, acero de refuerzo de la losa y diafragmas y se funden. En el vano 6, se instalan vigas prefabricadas sobre apoyos de neopreno, se construye diafragma ,se instalan pre-losas Tipo B y se funde losa. </t>
    </r>
    <r>
      <rPr>
        <sz val="11"/>
        <color rgb="FFFF0000"/>
        <rFont val="Arial"/>
        <family val="2"/>
      </rPr>
      <t xml:space="preserve">Frente Inactivo.
</t>
    </r>
    <r>
      <rPr>
        <sz val="11"/>
        <color theme="1"/>
        <rFont val="Arial"/>
        <family val="2"/>
      </rPr>
      <t xml:space="preserve">
El avance en excavación y construcción de anillos es del 110,2%</t>
    </r>
    <r>
      <rPr>
        <u/>
        <sz val="9"/>
        <color theme="1"/>
        <rFont val="Calibri"/>
        <family val="2"/>
        <scheme val="minor"/>
      </rPr>
      <t/>
    </r>
  </si>
  <si>
    <r>
      <rPr>
        <b/>
        <sz val="11"/>
        <color theme="1"/>
        <rFont val="Arial"/>
        <family val="2"/>
      </rPr>
      <t>PUENTE PK20+380 U2.1:</t>
    </r>
    <r>
      <rPr>
        <sz val="11"/>
        <color theme="1"/>
        <rFont val="Arial"/>
        <family val="2"/>
      </rPr>
      <t xml:space="preserve"> El concesionario inicia actividades el día 19 de agosto de 2019, con la construcción de caminos de acceso al sitio de la obra y la marcación topográfica de los caisson. En cuanto a la excavación y construcción de los Anillos de los caisson se lleva el siguiente avance:</t>
    </r>
    <r>
      <rPr>
        <sz val="11"/>
        <color rgb="FFFF0000"/>
        <rFont val="Arial"/>
        <family val="2"/>
      </rPr>
      <t xml:space="preserve"> ESTRIBO 1 Caissons 1 h=2m, Caisson 2 h=1m; PILA 1 Caisson 3 h=2m, Caisson 4 h=1m; </t>
    </r>
    <r>
      <rPr>
        <sz val="11"/>
        <color theme="1"/>
        <rFont val="Arial"/>
        <family val="2"/>
      </rPr>
      <t>PILA 2 Caisson 5 h=9,37m,  Caisson 6 h=9,8m, ESTRIBO 2 Caisson 7 h=11,3m,  Caisson 8 h=13,11m.  .  El avance en la excavación y fundida de anillos es del 72,9%</t>
    </r>
    <r>
      <rPr>
        <sz val="11"/>
        <color rgb="FFFF0000"/>
        <rFont val="Arial"/>
        <family val="2"/>
      </rPr>
      <t xml:space="preserve">.
</t>
    </r>
    <r>
      <rPr>
        <u/>
        <sz val="11"/>
        <rFont val="Arial"/>
        <family val="2"/>
      </rPr>
      <t xml:space="preserve">INFRAESTRUCTURA
</t>
    </r>
    <r>
      <rPr>
        <sz val="11"/>
        <rFont val="Arial"/>
        <family val="2"/>
      </rPr>
      <t>PILA 2: Se funde núcleo de Caisson 5 y 6. Se realiza fundida de Columnas para llegar a  nivel de Viga Cabezal. Se instala acero de refuerzo de Viga Cabezal, pedestales y topes sísmicos y se funde.</t>
    </r>
    <r>
      <rPr>
        <u/>
        <sz val="11"/>
        <rFont val="Arial"/>
        <family val="2"/>
      </rPr>
      <t xml:space="preserve">
</t>
    </r>
    <r>
      <rPr>
        <sz val="11"/>
        <rFont val="Arial"/>
        <family val="2"/>
      </rPr>
      <t>ESTRIBO 2: Se funde núcleo del Caisson 7 y 8. Instalación acero de refuerzo Columnas. Se funden Columnas a nivel de Viga Cabezal. Se instalan andamios de carga y plataforma para Viga Cabezal. Instalación acero de refuerzo y encofrado Viga cabezal y se funde. Instalación acero de refuerzo y encofrado de cuerpo del Estribo, topes sísmicos y pedestales y se funde. Instalación acero de refuerzo losa de aproximación y se funde.</t>
    </r>
    <r>
      <rPr>
        <sz val="11"/>
        <color rgb="FFFF0000"/>
        <rFont val="Arial"/>
        <family val="2"/>
      </rPr>
      <t xml:space="preserve"> Se reactivan actividades con excavación de Caisson Estribo 1 y Pila 1.</t>
    </r>
  </si>
  <si>
    <r>
      <rPr>
        <b/>
        <sz val="11"/>
        <color theme="1"/>
        <rFont val="Arial"/>
        <family val="2"/>
      </rPr>
      <t>PUENTE PK20+680 U2.1:</t>
    </r>
    <r>
      <rPr>
        <sz val="11"/>
        <color theme="1"/>
        <rFont val="Arial"/>
        <family val="2"/>
      </rPr>
      <t xml:space="preserve"> El concesionario inicia actividades el día 10 de junio de 2019, con la construcción de caminos de acceso al sitio de la obra y la marcación topográfica de los caisson. En cuanto a la excavación y construcción de los Anillos de los caisson se lleva el siguiente avance: 
ESTRIBO 1:  Caisson 1 h=10m,  Caisson 2 h=9,3m
PILA 1: Caisson 3 h=9m, Caisson 4 h=10,4m
</t>
    </r>
    <r>
      <rPr>
        <sz val="11"/>
        <rFont val="Arial"/>
        <family val="2"/>
      </rPr>
      <t>PILA 2: Caisson 5 h=8,1m, Cais</t>
    </r>
    <r>
      <rPr>
        <sz val="11"/>
        <color theme="1"/>
        <rFont val="Arial"/>
        <family val="2"/>
      </rPr>
      <t xml:space="preserve">son 6 h=8,8m
ESTRIBO 2: Caisson 7 h=5,50m, Caisson 8 h=6m
</t>
    </r>
    <r>
      <rPr>
        <u/>
        <sz val="11"/>
        <color theme="1"/>
        <rFont val="Arial"/>
        <family val="2"/>
      </rPr>
      <t xml:space="preserve">INFRAESTRUCTURA TERMINADA.
</t>
    </r>
    <r>
      <rPr>
        <sz val="11"/>
        <color theme="1"/>
        <rFont val="Arial"/>
        <family val="2"/>
      </rPr>
      <t>ESTRIBO 1: Se funden los núcleos de los Caissons 1 y 2. Se  instala acero de refuerzo Viga Cabezal y se funde. Se instala acero de refuerzo del cuerpo del Estribo, topes sísmicos y pedestales y se funde. Se instala acero de refuerzo y encofrado de aletas integradas y se funden. Se funde losa de aproximación.</t>
    </r>
    <r>
      <rPr>
        <u/>
        <sz val="11"/>
        <color theme="1"/>
        <rFont val="Arial"/>
        <family val="2"/>
      </rPr>
      <t xml:space="preserve">
</t>
    </r>
    <r>
      <rPr>
        <sz val="11"/>
        <color theme="1"/>
        <rFont val="Arial"/>
        <family val="2"/>
      </rPr>
      <t xml:space="preserve">PILA 1: Se funden los núcleos de los Caisson 3 y 4. Se funden Columnas a nivel de Viga cabezal. Instalación andamios de carga y plataforma para Viga Cabezal. Se instala acero de refuerzo para Viga Cabezal, topes sísmicos y pedestales y se funde. 
</t>
    </r>
    <r>
      <rPr>
        <sz val="11"/>
        <rFont val="Arial"/>
        <family val="2"/>
      </rPr>
      <t>PILA 2: Instalación acero de refuerzo núcleo caisson 5 y 6 y de funden. Instalación acero de refuerzo y encofrado elevación Columnas y se funden hasta el nivel de la Viga cabezal. Instalación andamios de carga, plataforma, acero de refuerzo, encofrado y se funde Viga cabezal con topes sísmicos y pedestales.
ESTRIBO 2. Instalación acero de refuerzo núcleos Caissons 7 y 8 y se funden. Instalación acero de refuerzo Viga Cabezal y se funde. Instalación acero de refuerzo y encofrado</t>
    </r>
    <r>
      <rPr>
        <sz val="11"/>
        <color theme="1"/>
        <rFont val="Arial"/>
        <family val="2"/>
      </rPr>
      <t xml:space="preserve"> cuerpo del Estribo y se funde.</t>
    </r>
    <r>
      <rPr>
        <sz val="11"/>
        <color rgb="FFFF0000"/>
        <rFont val="Arial"/>
        <family val="2"/>
      </rPr>
      <t xml:space="preserve"> </t>
    </r>
    <r>
      <rPr>
        <sz val="11"/>
        <rFont val="Arial"/>
        <family val="2"/>
      </rPr>
      <t xml:space="preserve">Instalación acero de refuerzo y encofrado aletas, pedestales y topes sísmicos y se funden. Se funde losa aproximación Estribo 2.
</t>
    </r>
    <r>
      <rPr>
        <u/>
        <sz val="11"/>
        <rFont val="Arial"/>
        <family val="2"/>
      </rPr>
      <t xml:space="preserve">SUPERESTRUCTURA
</t>
    </r>
    <r>
      <rPr>
        <sz val="11"/>
        <color rgb="FFFF0000"/>
        <rFont val="Arial"/>
        <family val="2"/>
      </rPr>
      <t>Instalación de mortero de nivelación con sika Grout spbre pesetales. Montaje del Equipo lanza-vigas.
Vano 1: Instalación de vigas prefabricadas sobre apoyos de neopreno, construcción de diafragma, instalación de pre-losas, acero de refuerzo de la losa y se funde.</t>
    </r>
    <r>
      <rPr>
        <sz val="11"/>
        <color theme="1"/>
        <rFont val="Arial"/>
        <family val="2"/>
      </rPr>
      <t xml:space="preserve">
El avance en la excavación y fundida de anillos es del 109,7%.</t>
    </r>
  </si>
  <si>
    <r>
      <rPr>
        <b/>
        <sz val="11"/>
        <color theme="1"/>
        <rFont val="Arial"/>
        <family val="2"/>
      </rPr>
      <t>PUENTE PK21+700 UF2.1</t>
    </r>
    <r>
      <rPr>
        <b/>
        <i/>
        <sz val="11"/>
        <color theme="1"/>
        <rFont val="Arial"/>
        <family val="2"/>
      </rPr>
      <t xml:space="preserve"> </t>
    </r>
    <r>
      <rPr>
        <sz val="11"/>
        <color theme="1"/>
        <rFont val="Arial"/>
        <family val="2"/>
      </rPr>
      <t>E</t>
    </r>
    <r>
      <rPr>
        <sz val="11"/>
        <rFont val="Arial"/>
        <family val="2"/>
      </rPr>
      <t>l concesionario inicia actividades el día 6 de marzo de 2020, con el replanteo topográfico de ubicacion de caisson y construcción de caminos de acceso al sitio de las obras.
En cuanto a la excavación y construcción de anillos de los Caissons se lleva el siguiente avance: 97,0%
ESTRIBO 1.</t>
    </r>
    <r>
      <rPr>
        <sz val="11"/>
        <color rgb="FFFF0000"/>
        <rFont val="Arial"/>
        <family val="2"/>
      </rPr>
      <t xml:space="preserve"> Corte mecánico adecuación área para construcción Estribo. Caisson 1 h=7,2m, Caisson2 h=5,5m</t>
    </r>
    <r>
      <rPr>
        <sz val="11"/>
        <rFont val="Arial"/>
        <family val="2"/>
      </rPr>
      <t xml:space="preserve">
PILA 1: </t>
    </r>
    <r>
      <rPr>
        <sz val="11"/>
        <color rgb="FFFF0000"/>
        <rFont val="Arial"/>
        <family val="2"/>
      </rPr>
      <t>Caisson 3 h=17m, Caisson 4 h=22m</t>
    </r>
    <r>
      <rPr>
        <sz val="11"/>
        <rFont val="Arial"/>
        <family val="2"/>
      </rPr>
      <t xml:space="preserve">
PILA 2: Caisson 5 h=12m, Caisson 6 h=13,3m
PILA 3: Caisson 7 h=8m, Caisson 8 h=12m
PILA 4: Caisson 9 h=8,5m, Caisson 10 h=9m</t>
    </r>
    <r>
      <rPr>
        <sz val="11"/>
        <color theme="1"/>
        <rFont val="Arial"/>
        <family val="2"/>
      </rPr>
      <t xml:space="preserve">
</t>
    </r>
    <r>
      <rPr>
        <u/>
        <sz val="11"/>
        <rFont val="Arial"/>
        <family val="2"/>
      </rPr>
      <t xml:space="preserve">INFRAESTRUCTURA 
</t>
    </r>
    <r>
      <rPr>
        <sz val="11"/>
        <rFont val="Arial"/>
        <family val="2"/>
      </rPr>
      <t>ESTRIBO 1: Se instala acero de refuerzo y se funden los núcleos de los Caissons 1 y 2. Se instala solado.</t>
    </r>
    <r>
      <rPr>
        <u/>
        <sz val="11"/>
        <rFont val="Arial"/>
        <family val="2"/>
      </rPr>
      <t xml:space="preserve">
</t>
    </r>
    <r>
      <rPr>
        <sz val="11"/>
        <rFont val="Arial"/>
        <family val="2"/>
      </rPr>
      <t>PILA 2:</t>
    </r>
    <r>
      <rPr>
        <sz val="11"/>
        <color rgb="FFFF0000"/>
        <rFont val="Arial"/>
        <family val="2"/>
      </rPr>
      <t xml:space="preserve"> </t>
    </r>
    <r>
      <rPr>
        <sz val="11"/>
        <rFont val="Arial"/>
        <family val="2"/>
      </rPr>
      <t xml:space="preserve">Se funde el núcleo de los Caissons 5 y 6. Instalación acero de refuerzo Columnas 5 y 6, se funden a nivel de Viga Cabezal. </t>
    </r>
    <r>
      <rPr>
        <sz val="11"/>
        <color rgb="FFFF0000"/>
        <rFont val="Arial"/>
        <family val="2"/>
      </rPr>
      <t xml:space="preserve"> Instalación de andamios de carga y plataforma , se instala acero de refuerzo Viga Cabezal y se funde.</t>
    </r>
    <r>
      <rPr>
        <u/>
        <sz val="11"/>
        <rFont val="Arial"/>
        <family val="2"/>
      </rPr>
      <t xml:space="preserve">
</t>
    </r>
    <r>
      <rPr>
        <sz val="11"/>
        <rFont val="Arial"/>
        <family val="2"/>
      </rPr>
      <t xml:space="preserve">PILA 3: Se funde el núcleo de los Caissons 7 y 8 y la elevación de las columnas a nivel de la Viga cabezal. Instalación andamios de carga, plataforma y acero de refuerzo Viga cabezal,  se funde con topes sísmicos y pedestales.
PILA 4: Se funde el núcleo de los Caissons 9 y 10 y la Viga Cabezal con los topes sísmicos y los pedestales.
</t>
    </r>
    <r>
      <rPr>
        <sz val="11"/>
        <color rgb="FFFF0000"/>
        <rFont val="Arial"/>
        <family val="2"/>
      </rPr>
      <t>Se esta realizando demolición del cuerpo del Estribo 1 del puente PK21+840.</t>
    </r>
    <r>
      <rPr>
        <sz val="11"/>
        <rFont val="Arial"/>
        <family val="2"/>
      </rPr>
      <t xml:space="preserve">
</t>
    </r>
    <r>
      <rPr>
        <sz val="11"/>
        <color rgb="FFFF0000"/>
        <rFont val="Arial"/>
        <family val="2"/>
      </rPr>
      <t xml:space="preserve">La interventoría envió al concesionario los siguientes oficios: Oficio  EPS4G-0251-20 del 9 de marzo de 2020; suspención inmediata de obras Puentes PK9+160 UF1 (Sector La Rochela) y PK21+700 UF2.1.
Oficio EPS4G-0612-20 del 18 de junio de 2020, respuesta comunicado D-202006-11-001688. Se conceptúa que hasta que no se cuente con la No Objeción de la geometría Vial de la UF2.1; que está observada por la interventoría, no se concepturá sobre el diseño estructural del Puente. </t>
    </r>
    <r>
      <rPr>
        <u/>
        <sz val="11"/>
        <color rgb="FFFF0000"/>
        <rFont val="Arial"/>
        <family val="2"/>
      </rPr>
      <t xml:space="preserve">
</t>
    </r>
    <r>
      <rPr>
        <sz val="11"/>
        <color theme="1"/>
        <rFont val="Arial"/>
        <family val="2"/>
      </rPr>
      <t/>
    </r>
  </si>
  <si>
    <r>
      <rPr>
        <b/>
        <sz val="11"/>
        <color theme="1"/>
        <rFont val="Arial"/>
        <family val="2"/>
      </rPr>
      <t xml:space="preserve">PUENTE PK23+860 UF2.1. (MARCO SOPETRAN )
</t>
    </r>
    <r>
      <rPr>
        <sz val="11"/>
        <color theme="1"/>
        <rFont val="Arial"/>
        <family val="2"/>
      </rPr>
      <t xml:space="preserve">En este marco construido, se observa fisura longitudinal por el centro de la losa superior cara inferior, lo mismo que en la cara superior  y hacia el costado izquierdo cerca del muro vertical. El concesionario esta instalando acero de refuerzo para construir una viga en concreto reforzado en la losa inferior a la entrada y salida del Box-Coulvert. El mismo procedimiento lo esta realizaren la losa superior, para mitigar estas fisuras. La interventoría solicitó al concesionario el diseño y procedimiento que se esta utilizando. El concesionario envió respuesta al comunicado EPS4G-0718-20, adjunntando el RFI-277 con oficio 02-01-20200728002163. La interventoría da la No Objeción con oficio EPS4G-0801-20 del 5 de Agosto de 2020.
</t>
    </r>
    <r>
      <rPr>
        <sz val="11"/>
        <rFont val="Arial"/>
        <family val="2"/>
      </rPr>
      <t xml:space="preserve">El concesionario de acuerdo al diseño presentado construye Vigas en concreto reforzado complementarias en la losa inferior y superior. </t>
    </r>
    <r>
      <rPr>
        <sz val="11"/>
        <color rgb="FFFF0000"/>
        <rFont val="Arial"/>
        <family val="2"/>
      </rPr>
      <t>Se realiza instalación de acero de refuerzo y encofrado para las defensas tipo New Jersey en la losa superior y se funden. Se termina actividad. Pendiente construcción de losas de aproximación.</t>
    </r>
  </si>
  <si>
    <r>
      <rPr>
        <b/>
        <sz val="11"/>
        <color theme="1"/>
        <rFont val="Arial"/>
        <family val="2"/>
      </rPr>
      <t xml:space="preserve">PUENTE PK33+100 UF2.1 VIADUCTO SOBRE EL RÍO CAUCA TRAMO 1 VOLADIZOS. 
</t>
    </r>
    <r>
      <rPr>
        <b/>
        <u/>
        <sz val="11"/>
        <color theme="1"/>
        <rFont val="Arial"/>
        <family val="2"/>
      </rPr>
      <t>Costado Medellín:</t>
    </r>
    <r>
      <rPr>
        <b/>
        <sz val="11"/>
        <color theme="1"/>
        <rFont val="Arial"/>
        <family val="2"/>
      </rPr>
      <t xml:space="preserve"> </t>
    </r>
    <r>
      <rPr>
        <sz val="11"/>
        <color theme="1"/>
        <rFont val="Arial"/>
        <family val="2"/>
      </rPr>
      <t xml:space="preserve">Instalación de material rocoso de gran tamaño, para desviar el río hacia la márgen izquierda y poder trabajar en la Pila 1. Se protege el enrocado con sacos en geobags. Se termina la construcción de la plataforma y se inicia la instalación de equipo para perforación de caissons.  
</t>
    </r>
    <r>
      <rPr>
        <b/>
        <u/>
        <sz val="11"/>
        <color theme="1"/>
        <rFont val="Arial"/>
        <family val="2"/>
      </rPr>
      <t xml:space="preserve">Costado Santafe de Antioquia: </t>
    </r>
    <r>
      <rPr>
        <sz val="11"/>
        <color theme="1"/>
        <rFont val="Arial"/>
        <family val="2"/>
      </rPr>
      <t xml:space="preserve"> Instalación de material rocoso de gran tamaño para desviar el río hacia la márgen derecha y poder trabajar en la Pila 2. Se formó una isla por la zona interna del material rocoso y geobags de 3m de altura. Se protegen los geobags con bolsas de flexoconcreto.  Se realizó perforación en este sitio para definir profundidad de los Caissons. Se instala solado para instalación de tubería metálica para acceso a la isla Pila 2. Se instala bateria de 11 tubos en tubería metálica de 3m de diámetro, con atraque en concreto. Se instala el equipo de la Pilotiadora en la plataforma de la Pila 1, para dar inicio a la excavación de los Pilotes. En la excavación del primer pilote colapsa a 22 m de profundidad utilizando polímeros. Se realiza excavación del Pilote 30 a 37,50m utilizando bentonita y polímero PAC; y se instala el acero de refuerzo de núcleo y se funde. Adecuaciones para instalación de acero dado.
</t>
    </r>
    <r>
      <rPr>
        <u/>
        <sz val="11"/>
        <color theme="1"/>
        <rFont val="Arial"/>
        <family val="2"/>
      </rPr>
      <t xml:space="preserve">TRAMO 1 INFRAESTRUCTURA
</t>
    </r>
    <r>
      <rPr>
        <sz val="11"/>
        <color theme="1"/>
        <rFont val="Arial"/>
        <family val="2"/>
      </rPr>
      <t>ESTRIBO 1: Se excava y se funde el núcleo de los Pilotes 1 y 2 a un h= promedio efectivo de 21,2m.</t>
    </r>
    <r>
      <rPr>
        <sz val="11"/>
        <color rgb="FFFF0000"/>
        <rFont val="Arial"/>
        <family val="2"/>
      </rPr>
      <t xml:space="preserve"> </t>
    </r>
    <r>
      <rPr>
        <sz val="11"/>
        <rFont val="Arial"/>
        <family val="2"/>
      </rPr>
      <t>Excvavaciones y descabece de Pilotes. Instalación de solado, acero de refuerzo y encofrado de Viga cabezal y cuerpo del Estribo, se fundeViga cabezal. Encofrado tramo 1 del cuerpo del Estribo y se funde.</t>
    </r>
    <r>
      <rPr>
        <sz val="11"/>
        <color rgb="FFFF0000"/>
        <rFont val="Arial"/>
        <family val="2"/>
      </rPr>
      <t xml:space="preserve"> Se instalan aisladores sísmicos para la Dovela sobre Estribo. Se instala acero de refuerzo Dovela sobre Estribo y se funde . se instalan ductos para cables de tensionamiento.</t>
    </r>
    <r>
      <rPr>
        <sz val="11"/>
        <color theme="1"/>
        <rFont val="Arial"/>
        <family val="2"/>
      </rPr>
      <t xml:space="preserve">
PILA 1: Se excava y se funde el núcleo de los Pilotes: 3 ,  4,  5, 6,  7,  8, 9, 10,  11, 12,  13, 14,  15, 16, 17 y  18 a h= promedio efectivo de 26,0m.  Se realiza pruebas de integridad de los Pilotes y descabece. Instalación de solado y acero de refuerzo y encofrado  del  Dado. y se funde. Instalación acero de refuerzo y encofrado de pedestal, apoyo de los aisladores sísmicos y se funde incluyendo las pantallas temporales.</t>
    </r>
    <r>
      <rPr>
        <sz val="11"/>
        <color rgb="FFFF0000"/>
        <rFont val="Arial"/>
        <family val="2"/>
      </rPr>
      <t xml:space="preserve"> </t>
    </r>
    <r>
      <rPr>
        <sz val="11"/>
        <rFont val="Arial"/>
        <family val="2"/>
      </rPr>
      <t>Se instalan seis (6)aisladores sísmicos sobre pedestales. Instalación de grouting. 
PILA 2: Se excava y se funde el núcleo de los Pilotes: 19, 20, 21, 22, 23, 24, 25, 26, 27, 28, 29, 30, 31, 32, 33 y  34 a h= promedio efectivo de 30,0m.  Se realizan prueba</t>
    </r>
    <r>
      <rPr>
        <sz val="11"/>
        <color theme="1"/>
        <rFont val="Arial"/>
        <family val="2"/>
      </rPr>
      <t>s de integridad de los Pilotes. Se realiza descabece de pilotes, se instala solado e instalación de acero de refuerzo del Dado. Se funde dado con concreto de 28 MPa.</t>
    </r>
    <r>
      <rPr>
        <sz val="11"/>
        <rFont val="Arial"/>
        <family val="2"/>
      </rPr>
      <t xml:space="preserve"> Se instala acero de refuerzo y encofrado para elemento de apoyo de aisladores sísmicos y se funden</t>
    </r>
    <r>
      <rPr>
        <sz val="11"/>
        <color rgb="FFFF0000"/>
        <rFont val="Arial"/>
        <family val="2"/>
      </rPr>
      <t>.</t>
    </r>
    <r>
      <rPr>
        <sz val="11"/>
        <rFont val="Arial"/>
        <family val="2"/>
      </rPr>
      <t xml:space="preserve"> Instalación de tres (3) aisladores sísmicos sobre cada uno de los dos (2) pedestales. Instalación acero de refuerzo construcción pantallas temporales y se funden. </t>
    </r>
    <r>
      <rPr>
        <sz val="11"/>
        <color theme="1"/>
        <rFont val="Arial"/>
        <family val="2"/>
      </rPr>
      <t xml:space="preserve">Instalación de Torre Grua.
PILA 3: Se excava y se funde el núcleo de los Pilote: 35, 36,  37 y 38 a h= promedio efectivo de 28,0m . Se realizan pruebas de integridad de los Pilotes. Se realiza descabece de pilotes.  Instalación acero de refuerzo Dado y de la columna en H. Se funde Dado y Columna en H. Se instala acero de refuerzo y encofrado y se funde Viga Cabezal.
</t>
    </r>
    <r>
      <rPr>
        <u/>
        <sz val="11"/>
        <color theme="1"/>
        <rFont val="Arial"/>
        <family val="2"/>
      </rPr>
      <t xml:space="preserve">TRAMO 1  SUPETESTRUCTURA 
</t>
    </r>
    <r>
      <rPr>
        <sz val="11"/>
        <rFont val="Arial"/>
        <family val="2"/>
      </rPr>
      <t>A prtir del Estribo 1 se instala concreto de solado para construir a este nivel las dovelas 15, 14, 13, 12 y 11 del voladizo</t>
    </r>
    <r>
      <rPr>
        <sz val="11"/>
        <color rgb="FFFF0000"/>
        <rFont val="Arial"/>
        <family val="2"/>
      </rPr>
      <t xml:space="preserve"> </t>
    </r>
    <r>
      <rPr>
        <sz val="11"/>
        <rFont val="Arial"/>
        <family val="2"/>
      </rPr>
      <t>1</t>
    </r>
    <r>
      <rPr>
        <sz val="11"/>
        <color rgb="FFFF0000"/>
        <rFont val="Arial"/>
        <family val="2"/>
      </rPr>
      <t>. Se instala acero de refuerzo de losa inferior y muros de estas Dovelas y se funde losa inferior y muros. Se instala plataforma para losa superior y se funde Dovela 15. Instalación de plataforma para construcción losa superior Dovelas 13 y 14.</t>
    </r>
    <r>
      <rPr>
        <u/>
        <sz val="11"/>
        <color theme="1"/>
        <rFont val="Arial"/>
        <family val="2"/>
      </rPr>
      <t xml:space="preserve">
</t>
    </r>
    <r>
      <rPr>
        <sz val="11"/>
        <color rgb="FFFF0000"/>
        <rFont val="Arial"/>
        <family val="2"/>
      </rPr>
      <t>PILA 1: Instalación de plataforma para construcción de Dovela sobre Pila y Dovelas N°1. Se instala acero de refuerzo losa inferior, muros  y losa superior y se funde. Se instala plataforma  para Dovelas 2, 3, 4 y 5 en voladizo 1. Se instala acero de refuerzo losa inferior y muros y se funde losa inferior y tramo 1 y 2 de muros.</t>
    </r>
    <r>
      <rPr>
        <u/>
        <sz val="11"/>
        <color theme="1"/>
        <rFont val="Arial"/>
        <family val="2"/>
      </rPr>
      <t xml:space="preserve">
</t>
    </r>
    <r>
      <rPr>
        <sz val="11"/>
        <color rgb="FFFF0000"/>
        <rFont val="Arial"/>
        <family val="2"/>
      </rPr>
      <t xml:space="preserve">PILA 2: </t>
    </r>
    <r>
      <rPr>
        <sz val="11"/>
        <rFont val="Arial"/>
        <family val="2"/>
      </rPr>
      <t xml:space="preserve"> Instalación plataforma, acero de refuerzo y encofrado Dovela sobre Pila y Dovelas N°1 voladizos 3 y 4, se funde losa inferior,  muros y losa superior.</t>
    </r>
    <r>
      <rPr>
        <sz val="11"/>
        <color rgb="FFFF0000"/>
        <rFont val="Arial"/>
        <family val="2"/>
      </rPr>
      <t xml:space="preserve"> Instalación carro de avance en voladizo 3 Dovela N°2, se instala acero de refuerzo. Instalación de material para conformación de terraplén en voladizo 4. Se instala concreto de solado sobre el terraplén conformado. Se  instala acero de refuerzo de la losa inferior y muros Dovelas 2 , 3 , 4 y 5. Se funde losa inferior y muros. Se instala plataforma y acero de refuerzo para losa superior  de estas Dovelas. Se instala plataforma y acero de refuerzo losa inferior y muros construcción de Dovelas 6, 7 8 y 9; y se funden voladizo 4. Se continúa co Dovelas 10, 11, 12 y 13, se instala acero de refuerzo losa iferior y muros, se funde losa inferior.</t>
    </r>
  </si>
  <si>
    <r>
      <rPr>
        <b/>
        <sz val="11"/>
        <color theme="1"/>
        <rFont val="Arial"/>
        <family val="2"/>
      </rPr>
      <t>PUENTE PK6+240 UF1:</t>
    </r>
    <r>
      <rPr>
        <sz val="11"/>
        <color theme="1"/>
        <rFont val="Arial"/>
        <family val="2"/>
      </rPr>
      <t xml:space="preserve"> El concesionario inicia actividades el día 10 de abril de 2019, con la construcción de caminos de acceso al sitio de la obra y la marcación topográfica de los caisson. En cuanto a la excavación de los Caissons se lleva el siguiente avance:
ESTRIBO 1: Caisson 1,  h=17,22m;   Caisson 2, h=14,5m
PILA 1: Caisson 3 h=20,4m; Caisson 4 h=21m; Caisson 5 h=24,2m; Caisson 6 h=20,6m
PILA 2: Caisson 7 h=15m, Caisson 8 h=15,7m, Caisson 9 h=15m, Caisson 10 h=15,4m
ESTRIBO 2:  Caisson 11 h=17,0m.  Caisson 12 h=14,4m
El avance en la excavación es del 77,9%. 
</t>
    </r>
    <r>
      <rPr>
        <u/>
        <sz val="11"/>
        <color theme="1"/>
        <rFont val="Arial"/>
        <family val="2"/>
      </rPr>
      <t xml:space="preserve">INFRAESTRUCTURA
</t>
    </r>
    <r>
      <rPr>
        <sz val="11"/>
        <color theme="1"/>
        <rFont val="Arial"/>
        <family val="2"/>
      </rPr>
      <t xml:space="preserve">ESTRIBO 1: Se funden núcleos de Caisson 1 y 2. Adecuación de área para construcción de Estribo.
</t>
    </r>
    <r>
      <rPr>
        <sz val="11"/>
        <color rgb="FFFF0000"/>
        <rFont val="Arial"/>
        <family val="2"/>
      </rPr>
      <t>PILA 1:</t>
    </r>
    <r>
      <rPr>
        <sz val="11"/>
        <rFont val="Arial"/>
        <family val="2"/>
      </rPr>
      <t xml:space="preserve"> Instalación acero de refuerzo núcleos Caissons 3, 4, 5  y 6 se funden.</t>
    </r>
    <r>
      <rPr>
        <sz val="11"/>
        <color rgb="FFFF0000"/>
        <rFont val="Arial"/>
        <family val="2"/>
      </rPr>
      <t xml:space="preserve"> </t>
    </r>
    <r>
      <rPr>
        <sz val="11"/>
        <rFont val="Arial"/>
        <family val="2"/>
      </rPr>
      <t>Se termina la la elevación de las columnas de los Caissons a nivel de construcción del Dado.</t>
    </r>
    <r>
      <rPr>
        <sz val="11"/>
        <color rgb="FFFF0000"/>
        <rFont val="Arial"/>
        <family val="2"/>
      </rPr>
      <t xml:space="preserve"> Se tienen que demoler aproximadamente 4m de altura ce columnas de Caisson por carencia de 12 N°10 en cada Caissons.</t>
    </r>
    <r>
      <rPr>
        <sz val="11"/>
        <color theme="1"/>
        <rFont val="Arial"/>
        <family val="2"/>
      </rPr>
      <t xml:space="preserve">
PILA 2: Se funden Caisson 7,  8, 9  y 10. Adecuaciones para construcción de Dado. Instalación acero de refuerzo para Dado y se funde.</t>
    </r>
    <r>
      <rPr>
        <sz val="11"/>
        <color rgb="FFFF0000"/>
        <rFont val="Arial"/>
        <family val="2"/>
      </rPr>
      <t xml:space="preserve"> </t>
    </r>
    <r>
      <rPr>
        <sz val="11"/>
        <rFont val="Arial"/>
        <family val="2"/>
      </rPr>
      <t>Instalación acero de refuerzo y encofrado pedestal.Se instalan dos aisladores sísmicos y barras dywidag, para anclaje de Dovela sobre Pila. Se funde pedestal y bloques en concreto</t>
    </r>
    <r>
      <rPr>
        <sz val="11"/>
        <color rgb="FFFF0000"/>
        <rFont val="Arial"/>
        <family val="2"/>
      </rPr>
      <t>.</t>
    </r>
    <r>
      <rPr>
        <sz val="11"/>
        <rFont val="Arial"/>
        <family val="2"/>
      </rPr>
      <t xml:space="preserve"> </t>
    </r>
    <r>
      <rPr>
        <sz val="11"/>
        <color theme="1"/>
        <rFont val="Arial"/>
        <family val="2"/>
      </rPr>
      <t xml:space="preserve">
ESTRIBO 2: Se funden los núcleos de los Caisson 11 y 12. Instalación acero de refuerzo para Viga Cabezal y se funde. Se instala acero de refuerzo y encofrado para pedestales y topes sísmicos, cuerpo del Estribo y aleta derecha y se funde.
</t>
    </r>
    <r>
      <rPr>
        <u/>
        <sz val="11"/>
        <color theme="1"/>
        <rFont val="Arial"/>
        <family val="2"/>
      </rPr>
      <t xml:space="preserve">SUPERESTRUCTURA
</t>
    </r>
    <r>
      <rPr>
        <sz val="11"/>
        <color rgb="FFFF0000"/>
        <rFont val="Arial"/>
        <family val="2"/>
      </rPr>
      <t>PILA 2:</t>
    </r>
    <r>
      <rPr>
        <u/>
        <sz val="11"/>
        <color theme="1"/>
        <rFont val="Arial"/>
        <family val="2"/>
      </rPr>
      <t xml:space="preserve"> I</t>
    </r>
    <r>
      <rPr>
        <sz val="11"/>
        <color theme="1"/>
        <rFont val="Arial"/>
        <family val="2"/>
      </rPr>
      <t>nstalación de plataforma para construcción de dovela sobre Pila y dovelas N°1 en voladizos 3 y 4. Se instala acero de refuerzo y encofrado en la losa inferior y muros y se funden. Se instala acero de refuerzo de la losa superior y se funde, se tensionan cables</t>
    </r>
    <r>
      <rPr>
        <sz val="11"/>
        <color rgb="FFFF0000"/>
        <rFont val="Arial"/>
        <family val="2"/>
      </rPr>
      <t>.Instalacion carros de avance voladizos 3 y 4 para construir Dovelas N°2.</t>
    </r>
  </si>
  <si>
    <r>
      <rPr>
        <b/>
        <sz val="11"/>
        <color theme="1"/>
        <rFont val="Arial"/>
        <family val="2"/>
      </rPr>
      <t>PUENTE PK18+293 U2.1:</t>
    </r>
    <r>
      <rPr>
        <sz val="11"/>
        <color theme="1"/>
        <rFont val="Arial"/>
        <family val="2"/>
      </rPr>
      <t xml:space="preserve"> El concesionario inicia actividades el día 10 de diciembre de 2018, con la construcción de caminos de acceso al sitio de la obra y la marcación topográfica de los caisson. En cuanto a la excavación y construcción de los Anillos de los caisson se lleva el siguiente avance: ESTRIBO 1 Caisson 1 h=10m Caisson 2 h=10m,  PILA 1 Caisson 3 h=14,68m, PILA 1 Caisson 4 h=13m, PILA 2 Caisson 5 h=12,6m, PILA 2 Caisson 6 h=12m. PILA 3 Caisson 7 h=9m, PILA 3 Caisson 8 h=9m, ESTRIBO 2 Caisson 9 h=11,05m,  Caisson 10 h=9m,  .  El avance en la excavación y fundida de anillos es del 104,1%.
I</t>
    </r>
    <r>
      <rPr>
        <u/>
        <sz val="11"/>
        <color theme="1"/>
        <rFont val="Arial"/>
        <family val="2"/>
      </rPr>
      <t xml:space="preserve">NFRAESTRUCTURA TERMINADA
</t>
    </r>
    <r>
      <rPr>
        <sz val="11"/>
        <color theme="1"/>
        <rFont val="Arial"/>
        <family val="2"/>
      </rPr>
      <t xml:space="preserve"> ESTRIBO 1: Se funden núcleos de Caissons 1 y 2. </t>
    </r>
    <r>
      <rPr>
        <sz val="11"/>
        <rFont val="Arial"/>
        <family val="2"/>
      </rPr>
      <t>Se funde solado y se instala acero de refuerzo y encofrado Viga cabezal del Estribo y se funde. Se instala acero de refuerzo y encofrado  cuerpo del estribo y se funde. Instalación acero de refuerzo aletas integradas, topes sísmicos, pedestales y se funden. Estribo terminado</t>
    </r>
    <r>
      <rPr>
        <u/>
        <sz val="11"/>
        <color theme="1"/>
        <rFont val="Arial"/>
        <family val="2"/>
      </rPr>
      <t xml:space="preserve">
</t>
    </r>
    <r>
      <rPr>
        <sz val="11"/>
        <color theme="1"/>
        <rFont val="Arial"/>
        <family val="2"/>
      </rPr>
      <t>PILA 1. Se funde núcleo del caisson 3 y 4. Se funden columnas hasta el nivel de Viga Cabezal. Instalación andamios de carga, plataforma y aceo de refuerzo Viga Cabezal, topes sísmicos y pedestales y se funde.
PILA2. Instalación de acero de refuerzo de los núcleos de los Caisson 5 y 6 y se funden. Se instala acero de refuerzo de las Columnas y se funde a nivel de Viga cabezal. Instalación acero de refuerzo y encofrado de Viga Cabezal y se funde con topes sísmicos y pedestales.
PILA 3: Instalación de acero de refuerzo de los núcleos de los Caisson 5 y 8 y se funden. se instala acero de refuerzo de las Columnas y se funde a nivel de Viga cabezal. Se instala acero de refuerzo para Viga Cabezal topes sísmicos y pedestales y se funde.
ESTRIBO 2: Se funde Caisson 9 y 10. Instalación de solado para Viga Cabezal. Instalación andamios de carga, plataforma, acero de refuerzo y se funde Viga Cabezal, topes sísmicos y pedestales. Instalación acero de refuerzo y encofrado cuerpo  del Estribo y se funde.</t>
    </r>
    <r>
      <rPr>
        <sz val="11"/>
        <color rgb="FFFF0000"/>
        <rFont val="Arial"/>
        <family val="2"/>
      </rPr>
      <t xml:space="preserve"> Frente Inactivo.</t>
    </r>
  </si>
  <si>
    <r>
      <rPr>
        <b/>
        <sz val="11"/>
        <color theme="1"/>
        <rFont val="Arial"/>
        <family val="2"/>
      </rPr>
      <t>AMPLIACION PUENTE LA MUÑOZ II.  PK18+700 UF2.1:</t>
    </r>
    <r>
      <rPr>
        <sz val="11"/>
        <color theme="1"/>
        <rFont val="Arial"/>
        <family val="2"/>
      </rPr>
      <t xml:space="preserve">  El concesionario inicia el día 22 de octubre de 2018; con la actividad de ampliación del  Puente La Muñóz II; existente de la UF2.1 en el PK18+700.
VOLADIZO COSTADO IZQUIERDO: Se termina la ampliación del Voladizo por este costado y se instala carpeta asfálica para abrir este carril y continuar con la ampliación del voladizo por el costado derecho.
VOLADIZO COSTADO DERECHO: Se realiza demolición de la carpeta asfáltica existente, demolición de New Jersey y escarificación de losa existente e instalación de plataforma para ampliación voladizo. Instalación de anclajes en U  y acero de refuerzo sobre losa existente. Se funde losa de ampliación del voladizo y losa de aproximación estribo de entrada y salida..</t>
    </r>
    <r>
      <rPr>
        <sz val="11"/>
        <color rgb="FFFF0000"/>
        <rFont val="Arial"/>
        <family val="2"/>
      </rPr>
      <t xml:space="preserve"> </t>
    </r>
    <r>
      <rPr>
        <sz val="11"/>
        <rFont val="Arial"/>
        <family val="2"/>
      </rPr>
      <t>Se realiza instalación de baranda metálica por ambos costados del puente. Instalación de anticorrocivo y pintura. Se termina esta actividad.</t>
    </r>
  </si>
  <si>
    <r>
      <rPr>
        <b/>
        <sz val="11"/>
        <color theme="1"/>
        <rFont val="Arial"/>
        <family val="2"/>
      </rPr>
      <t xml:space="preserve">AMPLIACION PUENTE LA GUARACÚ II.  PK19+220 UF2.1: </t>
    </r>
    <r>
      <rPr>
        <sz val="11"/>
        <color theme="1"/>
        <rFont val="Arial"/>
        <family val="2"/>
      </rPr>
      <t xml:space="preserve"> El concesionario inicia el día 5 de agosto de 2019; con la actividad de ampliación del  Puente La Guaracú II; existente de la UF2.1 en el PK19+220.
 VOLADIZO COSTADO DERECHO: Se implementa la señalizalización, cerrando el carril derecho de la vía. El concesionario ya ejecutó la instalación de reforzamiento estructural con tejido de fibra de carbono en las cuatro vigas de cada una de las cutro luces del Puente. Se continuó con la demolición de la carpeta asfáltica existente y escarificación de 5 cm de la losa existente en un ancho de 2,40 m y demolición de New Jersey por el costado derecho. Se terminan estas actividades. Se instalan anclajes de 1/2" y 3/4" y se realiza prueba de tracción estática a los anclajes. Se instala acero de refuerzo  del voladizo y se funde incluyendo el bordillo.  Demoliciones para prolongación del voladizo lado Medellín y Santafé de Antioquia. Se instala acero de refuerzo para viga con ménsula en prolongación de voladizo lado Medellín y se funde. Se realiza la construcción de la baranda metálica, instalación de pavimento flexible y se da apertura del carril derecho.
VOLADIZO COSTADO IZQUIERDO: Instación de andamios y plataforma para ampliación Voladizo, demolición de carpeta asfáltica y New Jersey y escarificación de losa. Instalación acero de refuerzo ampliación Voladizo. Se funden módulos 1 , 2, 3 y 4. Excavación e instalación acero de refuerzo para losa prolongación voladizo y losa de aproximación y se funde.  Se instala carpeta asfaltica y baranda vehicular. Se da vía por este carril. Ampliación terminada.</t>
    </r>
  </si>
  <si>
    <r>
      <rPr>
        <b/>
        <sz val="11"/>
        <color theme="1"/>
        <rFont val="Arial"/>
        <family val="2"/>
      </rPr>
      <t xml:space="preserve">AMPLIACION PUENTE EL SAPO.  PK20+920 UF2.1: </t>
    </r>
    <r>
      <rPr>
        <sz val="11"/>
        <color theme="1"/>
        <rFont val="Arial"/>
        <family val="2"/>
      </rPr>
      <t xml:space="preserve"> El concesionario inicia el día 15 de agosto de 2019; con la actividad de ampliación del  Puente El Sapo existente de la UF2.1 en el PK20+920. 
VOLADIZO COSTADO DERECHO: Se implementa la señalización, cerrando el carril derecho de la vía. El concesionario ya ejecutó la instalación de reforzamiento estructural con tejido de fibra de carbono en las cuatro vigas de cada una de las dos luces del Puente. Se continuó con la demolición de la carpeta asfáltica existente y escarificación de 5 cm de la losa existente en un ancho de 2,40 m y demolición de New Jersey por el costado derecho. Se terminan estas actividades. Se instalan anclajes de 1/2" y 3/4" y se realiza prueba de tracción estática a los anclajes. Se instala plataforma y acero de refuerzo pata fundir módulos en los Voladizos . Se funden los módulos 2 y 3 y se instala acero de refuerzo en módulos 1 y 4. Se tremina de fundir la losa de ampliación del Voladizo con el bordillo por el C.D. Excavaciones para prolongación del Voladizo lado Medellín y Santa fé de Antioquia. Empalme prolongación Voladizo lado Medellín con aleta existente. Instalación acero de refuerzo losa de aproximación lado Santafé de Antioquia y se funde. Se instala pavimento flexible y baranda metálica y se da apertura del carril.
VOLADIZO COSTADO IZQUIERDO: Se realiza demolición de carpeta asfáltica existente, demolición de New Jersey y escarificación de losa existente. Se instala acero de refuerzo para ampliación voladizo y construcción de guarda rueda y se funde vano 1 y 2. Se funde losa de aproximación estribo de salida. Instalación de baranda metálica. Se da vía por este carril. Ampliación terminada</t>
    </r>
  </si>
  <si>
    <r>
      <rPr>
        <b/>
        <sz val="11"/>
        <color theme="1"/>
        <rFont val="Arial"/>
        <family val="2"/>
      </rPr>
      <t>AMPLIACIÓN PUENTE N°3 QUEBRADA LA COLA . PK2+430 UF1.</t>
    </r>
    <r>
      <rPr>
        <sz val="11"/>
        <color theme="1"/>
        <rFont val="Arial"/>
        <family val="2"/>
      </rPr>
      <t xml:space="preserve">  El concesionario inicia actividades el 1 de junio de 2020.  Este Puente está conformado por 3 luces en Vigas postensadas para una luz total de 60 m. La sección está conformada por 4 Vigas sobre la cual se apoya una losa de 20 cm de espesor y un ancho de tablero de 9,07 m. La actualización en el trazado del diseño geométrico de la vía, dispone de una ampliación de la calzada a 10,30 m. Se tiene previsto el cambio de tablero del Puente el cual tendrá un espesor de 18 cm y una resistencia de 49 Mpa. 
</t>
    </r>
    <r>
      <rPr>
        <sz val="11"/>
        <rFont val="Arial"/>
        <family val="2"/>
      </rPr>
      <t>Se realizan perforaciones a la losa existente con saca núcleos y cortes en la losa de aproximadamente 1,80X3,50 m y se retira el tablero y los New Jersey existentes en el primer vano.  Demolición de losa sobre Vigas existentes. Instalación de plataforma para construcción de voladizos ambos costados. Se realizan perforaciones  y cortes en la losa existente vanos 1, 2 y 3. Se instala concreto de 49 Mpa. para nivelación de vigas vanos 1 , 2 y 3. Se instalan láminas de Steel-Deck , para losa vanos 1 , 2 y 3. Se instala acero de refuerzo losa vanos 1 , 2  y 3 y se funden.</t>
    </r>
    <r>
      <rPr>
        <sz val="11"/>
        <color rgb="FFFF0000"/>
        <rFont val="Arial"/>
        <family val="2"/>
      </rPr>
      <t xml:space="preserve"> Falta instalacaión de la baranda.</t>
    </r>
  </si>
  <si>
    <r>
      <rPr>
        <b/>
        <sz val="11"/>
        <color theme="1"/>
        <rFont val="Arial"/>
        <family val="2"/>
      </rPr>
      <t>AMPLIACIÓN PUENTE N°1 QUEBRADA LA NEGRA . PK0+110 UF1.</t>
    </r>
    <r>
      <rPr>
        <sz val="11"/>
        <color theme="1"/>
        <rFont val="Arial"/>
        <family val="2"/>
      </rPr>
      <t xml:space="preserve">  El concesionario inicia actividades el 21 de julio de 2020.  Este Puente está conformado por 4 luces en Vigas postensadas para una luz total de 105 m. La sección está conformada por 4 Vigas sobre la cual se apoya una losa de 20 cm de espesor y un ancho de tablero de 9,07 m. La actualización en el trazado del diseño geométrico de la vía, dispone de una ampliación de la calzada a 10,30 m. Se tiene previsto el cambio de tablero del Puente el cual tendrá un espesor de 18 cm y una resistencia de 49 Mpa. 
</t>
    </r>
    <r>
      <rPr>
        <sz val="11"/>
        <color rgb="FFFF0000"/>
        <rFont val="Arial"/>
        <family val="2"/>
      </rPr>
      <t>Se realizan perforaciones a la losa existente con saca núcleos y cortes en la losa de aproximadamente 1,80X3,50 m  para retiro del tablero y los New Jersey existentente. En el vano entre ejes 4 y 5  se retiran las Vigas existentes para remplazarlas . Estas vigas se encuentran reparadas con fibra de carbono y con deformaciones permanentes, producto de un desplazamiento que sufrió el  Estribo eje 5 y fué intervenido por Inteisa S.A. En el Estribo eje 5  se remplazarán elementos como la Viga cabezal, pantalla y talón que se apoyará sobre  pilas existentes construidas po Inteisa en el año 2013. Se realiza la demolición del Estribo y el retiro de las vigas existentes. Se realizan cortes de tablero vanos 2 y  3,  se retira tablero y New Jersey existenrtes Se instala plataforma para construcción de voladizos, Stell Deck para losa y acero de refuerzo vano 3.. Instalación acero de refuerzo y encofrado Viga Cabezal Estribo 2 y se funde sobre pilas existentes</t>
    </r>
  </si>
  <si>
    <r>
      <rPr>
        <b/>
        <sz val="11"/>
        <color theme="1"/>
        <rFont val="Arial"/>
        <family val="2"/>
      </rPr>
      <t>AMPLIACIÓN PUENTE N°4 QUEBRADA LA NUEZ . PK2+600 UF1.</t>
    </r>
    <r>
      <rPr>
        <sz val="11"/>
        <color theme="1"/>
        <rFont val="Arial"/>
        <family val="2"/>
      </rPr>
      <t xml:space="preserve">  El concesionario inicia actividades el 3 de agosto de 2020.  Este Puente está conformado por 3 luces en Vigas postensadas para una luz total de 80m. La sección está conformada por 4 Vigas sobre la cual se apoya una losa de 20 cm de espesor y un ancho de tablero de 9,07 m. La actualización en el trazado del diseño geométrico de la vía, dispone de una ampliación de la calzada a 10,30 m. Se tiene previsto el cambio de tablero del Puente el cual tendrá un espesor de 18 cm y una resistencia de 49 Mpa. 
</t>
    </r>
    <r>
      <rPr>
        <sz val="11"/>
        <color rgb="FFFF0000"/>
        <rFont val="Arial"/>
        <family val="2"/>
      </rPr>
      <t>Se realizan perforaciones a la losa existente con saca núcleos y cortes en la losa de aproximadamente 1,80X3,50 m  para retiro del tablero y los New Jersey existentente.  Se inicia retiro de tablero y New Yersey vano 1. Instalación de Steel-Deck, acero de refuerzo losa vano 1 y se funde. Retiro de tablero y New Jersey existentes en vanos 2 y 3.</t>
    </r>
  </si>
  <si>
    <t>Puente PK 4+500 UF 1.   PILA 3. Adecuación de área para andamios de carga Viga Cabezal..</t>
  </si>
  <si>
    <t>Puente PK 5+240 UF 1.  ESTRIBO 1. Instalación acero de refuerzo y encofrado aletas.</t>
  </si>
  <si>
    <t>Puente PK 6+240 UF 1-  PILA 1.  Demolición parcial de caissons 3,4,5 y 6 (Aprox. 4m), por carencia de acero.</t>
  </si>
  <si>
    <t>Puente PK 6+240 UF 1- PILA 2.   Instalación de carro de avancevoladizos 3 y 4.</t>
  </si>
  <si>
    <t>Puente PK 6+900 UF 1- ESTRIBO 2.  Instalación concreto cuerpo del estribo y aletas.</t>
  </si>
  <si>
    <t>Puente PK 6+900 UF 1-   PILA 1. Instalación de plataforma losa superior DSP y dovelas N°1.</t>
  </si>
  <si>
    <t>Puente PK 7+000 UF 1-  Acabados en defensas tipo New Jersey, ambos costados.</t>
  </si>
  <si>
    <t>Puente PK 7+000 UF 1-  Encofrado de módulos de defensas tipo New Jersey, ambos costados.</t>
  </si>
  <si>
    <t>Puente PK 8+404 UF 1- Instalación de plataforma y acero de refuerzo voladizo costado izquierdo, calzada derecha.</t>
  </si>
  <si>
    <t>Puente PK 8+404 UF 1-  Instalación de plataforma y acero de refuerzo voladizo costado izquierdo, calzada derecha.</t>
  </si>
  <si>
    <t>Puente PK 8+705 UF 1- ESTRIBO 1-PILA 1. Losa fundida, calzada derecha.</t>
  </si>
  <si>
    <t>Puente PK 8+705 UF 1-  PILA 1- ESTRIBO 2. Izaje de vigas, calzada izquierda.</t>
  </si>
  <si>
    <t>Puente PK 8+800 UF 1- Vista panorámica Puente en construcción.</t>
  </si>
  <si>
    <t>Puente PK 8+800 UF 1- PILA 5.  Demolición parcial de Viga Cabezal.</t>
  </si>
  <si>
    <t>Puente PK 9+150 UF 1-   ESTRIBO 1. Excavación y adecuación de área para Viga Cabezal.</t>
  </si>
  <si>
    <t>Puente PK 9+150 UF 1-   ESTRIBO 2. Excavación y adecuación de área para Viga Cabezal.</t>
  </si>
  <si>
    <t>Puente PK 17+205 UF1. -  Vista panorámica tablero desde PK menores hacia mayores. Inactivo</t>
  </si>
  <si>
    <t>Puente PK 17+205 UF1.   Vista panorámica tablero desde PK menores hacia mayores. Inactivo.</t>
  </si>
  <si>
    <t>Puente PK 20+380 UF2.1. - ESTRIBO 1. Excavación caisson 1</t>
  </si>
  <si>
    <t>Puente PK 20+380 UF2.1.   Excavación Caissons PILA 1.</t>
  </si>
  <si>
    <t>Puente PK 20+680 UF 2.1  . Se funde losa, vano 1.</t>
  </si>
  <si>
    <t>Puente PK 20+680 UF 2.1 -  Posicionamiento lanza vigas vano 2.</t>
  </si>
  <si>
    <t>Puente PK21+700 UF2.1. ESTRIBO 1.  Se funde solado.</t>
  </si>
  <si>
    <t>Puente PK21+700 UF2.1. PILA 2. Se funde Viga Cabezal</t>
  </si>
  <si>
    <t>Puente PK 33+100 UF 2.1- TRAMO 1-VOLADIZOS.  Instalación de acero de refuerzo  losa superior dovelas N°13 y 14; Lado Medellín. Voladizo 1.</t>
  </si>
  <si>
    <t>Puente PK 33+100 UF 2.1- TRAMO 1-VOLADIZOS. - -Instalación acero de refuerzo losa superior dovelas N°2 y 3- voladizo 4, Lado Santa Fe.</t>
  </si>
  <si>
    <t>Puente PK 33+100 UF 2.1-  TRAMO 2--VIGAS. Vista panorámica de PK mayores a menores. Inactivo</t>
  </si>
  <si>
    <t>Puente PK 33+100 UF 2.1 TRAMO2 - VIGAS-  PILA 4-PILA 5. Instalación de prelosas tipo A y B, Lado Santa Fe. Inactivo</t>
  </si>
  <si>
    <t>Ampliación Puente N°1 PK0+110 UF1 Quebrada La Negra. ESTRIBO 2. Se funde tramo 2 muro espaldar.</t>
  </si>
  <si>
    <t>Ampliación Puente N°1PK0+110 UF1 Quebrada La Negra.  VANO 3. Instalación acero de refuerzo losa.</t>
  </si>
  <si>
    <t>Ampliación Puente N°4 PK2+600 UF1 Quebrada La Nuez.  VANO 2. Demolición de tablero sobre vigas.</t>
  </si>
  <si>
    <t>Ampliación Puente N°4 PK2+600 UF1 Quebrada La Nuez.  Corte y retiro de módulos de tablero, vano 3.</t>
  </si>
  <si>
    <t>La plataforma de la segunda calzada ya cuenta con la capa intermedia asfáltica tipo MSC-25. Se utilizo para ello un tren o equipo de pavimentación Dynapac. El tramo se tiene para el transito provisional de los vehículos y equipos de la Concesión</t>
  </si>
  <si>
    <t>Inactivo.
Se continuara con la construcción de las cunetas laterales en V. También se incluyo construcción de canal tipo cárcamo (con paneles de malla electrosoldada para la construcción de ODL # 178). Al canal se le fundieron segmentos corta aguas. El tramo se tiene para el transito provisional de los equipos y vehículos de la Concesión. Sector La Volcana - Guayabal.</t>
  </si>
  <si>
    <t xml:space="preserve">La Aldea, trabajos sobre la vía existente o CD. </t>
  </si>
  <si>
    <t>Se realiza actividad de excavación con CAT sobre orugas y con pajarita con retiro total de la carpeta asfáltica a todo su ancho y se sobre excava a casi 1.0 m de profundidad. Por lo tanto se hará un saneo (a la fundación existente) con adición de material de rezaga traído del túnel. Hay gran acopio de material de base granular.  Hay vibro Hamm para compactar afirmados.</t>
  </si>
  <si>
    <t>PK 4+100</t>
  </si>
  <si>
    <t>PK 4+300</t>
  </si>
  <si>
    <t xml:space="preserve">Fresado en frio y demolición con CAT y con martillo neumático de la actual vía,  CD </t>
  </si>
  <si>
    <t xml:space="preserve">Se realizo actividad de fresado en frio con el equipo Wirtgen W-150 con cargue y transporte del RAP. Se fresa (superficial ej. 6 cm, semi superficial ej. 16 cm y profundo &gt; a 16 cms. ). Se dejan zonas sin fresar o sin intervenir de acuerdo a que haya presencia o  no de fisuración de la carpeta existente o si la topografía concuerda con la rasante de diseño. Hay reutilización de material granular y adición de material virgen de base granular y se extiende con motoniveladora CAT 140 M + bobcat + vibro Hamm. Terminada la colocación y compactación de granulares seleccionados, se inicia la colocación de la capa intermedia de mezcla asfáltica tipo MSC-25 (se utiliza el tren de pavimentación Dynapac). Sector frente al trapiche comunitario y Rancho Alegre  </t>
  </si>
  <si>
    <t>Se continua corte mecánico de la zona para encontrar cota de fundación de un muro en TA. Se encofro y se fundieron dados en ciclópeo (para corregir desnivel del terreno y dar una mejor nivelación a las primeras filas de escamas prefabricadas del muro. Por lo tanto se construyen dalas "en concreto" de cimentación, enlazando o uniendo los dados de concreto. Hay trabajos topográficos por parte de MAR1.</t>
  </si>
  <si>
    <t xml:space="preserve">Inactivo
Después de realizada la imprimación de granulares, se coloco la capa intermedia asfáltica tipo MSC-25. Se utiliza el equipo o tren para colocar asfaltos Dynapac. </t>
  </si>
  <si>
    <t xml:space="preserve">El tramo sigue habilitado para el transito vehicular sobre la nueva calzada. </t>
  </si>
  <si>
    <t>Se ha terminado el perfilado mecánico del talud. Ahora, se realiza la consolidación del talud (en su segunda fase) con la colocación de pernos pasivos de anclaje (con varillas corrugadas # 10 y de Fy= 60 000 psi) en una grid de 3 x 3 m. Después el cubrimiento y protección se hará con malla de acero electrosoldada y concreto lanzado. Para la vía de acceso a la Vda. Mestizal alto, se continua la construcción del pavimento rígido que servirá para el acceso de particulares a esa Vda. El carril de vía que se construye es de 3.0 m y el espesor de la placa de concreto es de 0.23 m. Se utiliza concreto premezclado con MR de 4.2 MPa. Sobre el costado Izq., se funde en concreto un disipador longitudinal (o corta aguas) anexo al pavimento rígido. En la parte media pero hacia otro sector de la vereda, se realiza la construcción de placa huella también para acceso a particulares. Algunas lluvias afectan trabajos y las zonas de talud no recubiertas se le forman surcos y cárcavas.</t>
  </si>
  <si>
    <t xml:space="preserve">Se continúan trabajos "en forma intermitente" con corte mecánico de montaña en el sector de Piedra Negra. También se tiene que utilizar (para el fracturamiento de rocas) un martillo hidráulico montado en el brazo de excavadora CAT 330 D2L. </t>
  </si>
  <si>
    <t>Inactivo.
Trabajos en el box con llenos se suspenden por la no colocación de material de rezaga. Hay acopio de material rocoso traído del corte del túnel para iniciar después otro tramo de muro escollera. 
Anexo a esta obra, se realizan trabajos de excavación para la construcción de caissons. Sector de Doña Rosa.</t>
  </si>
  <si>
    <t xml:space="preserve">Personal de la Cía. Consulcivil SAS realiza chequeos en campo. Se procede a la instrumentación del terraplén fallado (se instalaran inclinómetros y piezómetros a h= 25 m).
Con la utilización de bulldozer se realizo el acceso a la parte mas baja del terraplén y se inicia la excavación mecánica con CAT sobre orugas a fin de construir un muro escollera; el material se trae del corte de Piedra Negra.  </t>
  </si>
  <si>
    <t>Corte + descapote mecánico  -  CI y Box gemelo # 057</t>
  </si>
  <si>
    <t>Continua actividad de corte mecánico (con CAT 330 D2L) y retiro de material de montaña. También se ataca por otro frente este mismo corte con dirección desde el PK 13+000 hacia menores. También se realizaron talas / descapotes y demolición de viviendas. Los suelos destapados muestran ser débiles en resistencia al cortante y bajo ángulo de fricción (cuando toman agua o se sobresaturan). 
Sobre el box del PK 12+764 se continua con la construcción del primer tramo de box gemelo; se tiene fundido ya el primer tramo; falta por construir 21 m. La obra incluirá la demolición de un pontón existente a fin de alargar /aguas arriba, el par de box en construcción. Se trabaja con personal PARE / SIGA, sector Hostería Las Grutas</t>
  </si>
  <si>
    <t xml:space="preserve">Granulares + capa asfáltica sobre ODT + Demarcación horizontal </t>
  </si>
  <si>
    <t>Se conformo el paquete estructural del pavimento flexible. Colocados y compactados los granulares se procedió a la imprimación utilizando emulsión asfáltica de curado lento. Posteriormente se coloco la capa intermedia de mezcla asfáltica, utilizando el tren de pavimentación Dynapac. El tramo hacia PK mayor ya cuenta con la demarcación horizontal, y pronto se habilitara para el transito vehicular. 
Sobre la calzada opuesta y en la capa de sub rasante se realizan ensayos de campo con placas de carga (se utilizan 3 platos de: 75 x 60 x 45 cm. de diámetro), para determinar su CBR.</t>
  </si>
  <si>
    <t xml:space="preserve">Mezcla asfáltica en caliente, MSC-25 + Demarcación horizontal </t>
  </si>
  <si>
    <t xml:space="preserve">Mediante el uso del tren o equipo de pavimentación Dynapac, se extendió y coloco la capa intermedia de mezcla asfáltica tipo MSC-25. Seguidamente se hizo la demarcación horizontal, utilizando pintura para trafico (B/A) a base de agua; pronto se habilitara para el transito vehicular. </t>
  </si>
  <si>
    <t>ODT # 063 + Estructura granular + Capa asfáltica + Demarcación horizontal - CD</t>
  </si>
  <si>
    <t xml:space="preserve">Se realizo la colocación de la estructura granular "o no ligada" del pavimento flexible. Hubo posterior colocación y/o extensión de la capa intermedia de mezcla asfáltica colocada con el tren de pavimentación Dynapac. Se hizo la demarcación horizontal, utilizando pintura para trafico (B/A) a base de agua; pronto se habilitara para el transito vehicular. Sector abajo de la Jungla. </t>
  </si>
  <si>
    <t>PK 15+000 CI</t>
  </si>
  <si>
    <t>Corte de talud y alargue de Box # 071</t>
  </si>
  <si>
    <t>PK 15+400 CD</t>
  </si>
  <si>
    <t>Después de colocada la estructura granular del pavimento flexible (hacia el PK menor), se procedió a la imprimación de granulares utilizando emulsión asfáltica de curado lento y a la colocación de la capa intermedia de MSC-25. También se realizo la construcción de la vía veredal en su parte anexa mas baja. Se termino con la construcción del box culvert # 067. Colocada la capa asfáltica intermedia, se demarco (hacia el PK menor) con pintura de trafico a base de agua, B/A un largo  tramo; pronto se habilitara para el transito vehicular. Sector La Bloquera.</t>
  </si>
  <si>
    <t>Inactivo. 
Se realizo la colocación de material tipo sub base y base granular; sobre el antiguo sector Margarita del 8 o variante a San Jerónimo. Se aplico emulsión asfáltica de curado lento.</t>
  </si>
  <si>
    <t>Continúan cortes mecánicos en la parte media alta del talud (haciendo un banqueo y buscando la cota de la única berma intermedia, hacia el PK mayor). También se sigue realizando la instalación de malla y concreto lanzado en la parte alta de talud. Se colocan pernos pasivos de anclaje con malla 3 x 3 m., y L= 9 m.  Se les realizan inyecciones con morteros de cemento y se funden dados de apoyo (en concreto) para los anclajes pasivos. El talud perfilado tendrá 2 fases de corte, con berma intermedia. El talud superior con pendiente 1: 1.3 y el talud inferior tendrá una pendiente 1:1. Hacia el PK menor continua corte mecánico y retiro de material, en la base del talud. Se construye cuneta de coronación a fin de recoger aguas y que no lleguen a la cara excavada del talud. Sector cerca a la Guaracú I y con dirección a San Jerónimo.</t>
  </si>
  <si>
    <t>PK 18+400</t>
  </si>
  <si>
    <t xml:space="preserve">La plataforma de la segunda calzada ya cuenta "y en un corto tramo" con la capa intermedia asfáltica tipo MSC-25, frente a Palmeras 2 y diagonal a Palmeras 1. También se realiza la construcción de cunetas en V, en concreto y de un disipador en concreto con dirección hacia la pata del talud del terraplén.
Para el saneo de la fundación (sobre el PK mayor) se instalo material de triturado (tipo rajón) con agregados traídos del corte del túnel (rezaga). Se realizan traslados de redes eléctricas (secas) de alta tensión. Hay personal PARE / SIGA. Este frente de obra es zona limite entre la UF-1.0 y UF-2.1 y zona urbana de San Jerónimo. </t>
  </si>
  <si>
    <t xml:space="preserve">RAP (Recycling Asphalt Pavement) </t>
  </si>
  <si>
    <t>Se realiza actividad de instalación de material de fresado, sobre la vía de acceso veredal, sector Las Grutas o PK 13+200 CI.
Sobre el PK 15+400 CD hay instalación del fresado en vía acceso antigua bloquera, sector antes de llegar a Tamarindos.</t>
  </si>
  <si>
    <t>Se terminaron actividades  en la parte baja del terraplén con la fundida de muro del disipador, con L = 50 m. Se utilizo concreto premezclado bombeado. Se le realizo impermeabilización exterior (en contacto con tierras) con pintura bituminosa y también se termina la construcción del buzón intermedio. 
Sobre un solado de concreto pobre, se realizo la construcción de un canal abierto como obra de conexión con la ODT existente y la ODT en tubería x 1500 mm, su sistema de construcción se hizo por tramos. Se realiza actividad de paisajismo. Sector El Arriero.</t>
  </si>
  <si>
    <t>Se sigue acopiando material de rezaga o descombro del nuevo túnel, del Portal Santa Fe. Este material se extrae (del nuevo túnel con vehículos dumper), para luego ser llevado a la planta de trituración del PK 11+700. Las cantidades disminuirán debido a que el túnel ya logro el cale. Sobre la plataforma se han colocado equipos, contenedores, llantas, campamento, materiales y herramienta pesada. También se ha destinado la plataforma como parqueo de maquinaria. Sobre un costado se encuentra la entrada / salida / vía de circulación (de vehículos y personal particular) hacia la Vda. La Volcana.</t>
  </si>
  <si>
    <t xml:space="preserve">Inactivo. (maquinaria en reparación). Se continuara el corte mecánico y perfilado de talud. También se continua demolición de canal existente. Sobre la calzada opuesta (y nueva) se hizo la demarcación horizontal utilizando pintura a base de agua y color B/A y el tramo lo utiliza el transito automotor. 
Se inicia actividad de instalación de acero para prolongación de box en la CI o PK15+200, se utilizara muros existente se instalara acero prolongación con L= 3.2 m Box culvert # 071.Sector frente al Llanerito. </t>
  </si>
  <si>
    <t>Los cortes sobre los taludes (en cajón) mostraron desde su comienzo ser altamente erosionables y se formaron poco a poco deslaves y surcos, pero debido a un fuerte y prolongado aguacero (toda la noche del 19 de Ago.) el talud mas alto y con forma longitudinal curvo sufrió descompresión en varios tramos. Si estos fallos iniciales se logran encadenar por mas lluvias, los daños pueden llegar a sobrepasar el limite predial / ambiental. Sector o Zona Urbana de San Jerónimo y limites con la UF-1.0. Se realiza la construcción de cunetas y bajante en concreto. Hay remoción y limpieza de material rodado sobre la vía con pajarita CAT 416F</t>
  </si>
  <si>
    <t>PK 18+200  CI</t>
  </si>
  <si>
    <t>Se reactiva la actividad de corte de montaña y demolición de estructuras (negocios / viviendas) con el uso de CAT sobre orugas 330 D2L. Y se ejecuto el traslado de redes eléctricas de alta tensión. Los cortes permitirán también dar espacio para el inicio del puente La Muñoz I (sobre el estribo # 1). En otro sector se hizo tala, rocería y desmonte. Igual que su corte de montaña "del anterior frente de obra" los suelos que acá se están destapando, muestran ser sensibles y de fácil pérdida de cohesión y coeficiente de fricción interna cuando se sobresaturan o por cambios en su ciclo dinámico. Sector o Zona Urbana de San Jerónimo.</t>
  </si>
  <si>
    <t>Se reinician los trabajos que se venían desarrollando hasta hace 20 días. 
Los trabajos que se alcanzaron a realizar fueron en superficie (con CAT sobre orugas) y de lo que será la futura intersección en la zona urbana de San Jerónimo. Se canalizo un tramo de la Qda. La Muñoz I, utilizando tubería Titan x 1500 mm. Se fundieron para el box, tramos de losa de contra piso y de muros verticales  (utilizando concreto acelerado de 28 MPa, y sobre un concreto pobre o de limpieza de 14 MPa). Se instalaron cortinas de aceros con el uso de varillas corrugadas desde # 4 a # 8 y Fy= 60 000 psi. La cimbra para armar hierros de la losa superior tendrá una forma que acomodara la placa con un espesor de 50 cm. en la clave y de 70 cm en el patín. El box se construirá con un total de 5 módulos y sus dimensiones finales serán:  L = 90 m x H = 5.5 m "gálibo" x Ancho = 6. 0 m. La obra de canalización tendrá varios quiebres a fin de direccionar las aguas de la Qda. y entregarlas a su antiguo cause. Solo se realizan trabajos y chequeos topográficos.</t>
  </si>
  <si>
    <t>PK 20+150  CD</t>
  </si>
  <si>
    <t>PK 20+270  CD</t>
  </si>
  <si>
    <t>Corte mecánico con CAT - prolongación tramo</t>
  </si>
  <si>
    <t>Continua actividad de corte mecánico con CAT, incluye retiro de material de descapote. Hay trabajos conjuntos de tala de arboles.  Para mejorar la cimentación de la plataforma vial se realiza un saneo adicionando piedra rajón traído del túnel. Tramo localizado dentro de la zona urbana.</t>
  </si>
  <si>
    <t>Boxculvert # 106 y Protección de talud contra caídas de rocas</t>
  </si>
  <si>
    <t>Fresado de carpeta asfáltica y/o demolición, sobre vía existente</t>
  </si>
  <si>
    <t xml:space="preserve">Se realizo el fresado en frio con el equipo Wirtgen W-150, por un extremo de la actual calzada y por el otro extremo se procedió a la demolición de la carpeta asfáltica con excavadora CAT 330 D2L + volquetas + vibro Hamm + motoniveladora CAT. También se levanto toda la estructura granular del pavimento "viejo". Allí la nueva rasante tendrá que ser elevada en mas de 3 m., a fin de borrar una curva vertical innecesaria. Sector Meloneras. </t>
  </si>
  <si>
    <t>PK 22+232 CI</t>
  </si>
  <si>
    <t>Box culvert # 099</t>
  </si>
  <si>
    <t>Se inicia actividad de corte mecánico con retiro de material, para posteriormente iniciar la construcción de la ODT # 099.</t>
  </si>
  <si>
    <t xml:space="preserve">Inactivo.  
Se realizo actividad de instalación de malla electrosoldada (15x15x6) + aplicación de concreto lanzado (por vía seca) y marcación de pernos pasivos de anclaje (de L= 12m.). Se utilizaron pernos corrugados # 10 roscados y confinados con lechadas de cemento. También se instalaron filas de drenes sub horizontales en PVC. Se fundieron dados de apoyo (1x1 m) en concreto reforzado a cada uno de los pernos pasivos colocados. </t>
  </si>
  <si>
    <t xml:space="preserve">Se tiene construida una parte de la ODT # 180 (su buzón se impermeabiliza por sus costados). Se tiene pendiente llenos seleccionados
En otro sector y anexo al Marco en HA, se continua la construcción de dos (2) muros en TA (# 058 y # 059). También se lleva a cabo excavación para prolongar las dalas de cimentación de ambos muros en TA. Se trabaja con pajarita New Holland + CAT 330 D2L + volquetas + carro tanque y vibro de aros metálicos Wacker. Se realizan llenos por capas compactadas intercaladas con las bandas geosintéticas; como lleno se utiliza material seleccionado tipo sub base granular.
El Marco del K 23+860 (# 040) se termina su reforzamiento de la losa aérea, con la construcción de dos (2) vigas laterales en concreto (ancho promedio 2 m., y espesor de 30 cm.).    
Continua el plan de manejo del transito, que fijo los desvíos y/o conexión vehicular con Sopetrán y la vía antigua. </t>
  </si>
  <si>
    <t>Drenajes + Paisajismo - Sitio Piedras Verdes</t>
  </si>
  <si>
    <t xml:space="preserve">Box terminada su construcción. En zona anexa se realizan costes de pavimento con disco diamantado a fin de iniciar la construcción de cunetas en concreto con sección en L. Se utilizara concreto premezclado de 21 MPa. </t>
  </si>
  <si>
    <t>Se realiza actividad de paisajismo en los anillos viales del retorno (con pajarita CAT 416F) incluyendo la construcción de sardineles en concreto y de cunetas con sección en L y en V. Hubo sembrado de palmas. Se paran trabajos sobre el encole de la ODT # 110 x 1500 mm.</t>
  </si>
  <si>
    <t xml:space="preserve">Se sigue realizando cortes mecánicos para prolongación de tramo vial; cerca a PR 14. Se utiliza CAT sobre orugas, bulldozer CAT D6T y volquetas. Se requiere el traslado de redes secas. Se realizo la compactación de la cimentación de ODT # 118 (o K 25+560). Se trabaja con personal PARE / SIGA. 
Se siguen armando hierros correspondientes a los muros laterales y se continúa sus encofrados para fundir sus muros verticales. Se utilizara concreto premezclado bombeado de 28 MPa. En su zona anexa se coloco material de rezaga del túnel y se extendió con el uso de bulldozer, se hizo uso de vibro para afirmados Hamm y de carro tanque. También fue colocada la capa intermedia faltante de mezcla asfáltica en caliente tipo MSC-25, utilizando el tren de pavimentación Dynapac.  </t>
  </si>
  <si>
    <t>Se realizo la penúltima conexión entre ODT´s tipo Box. Al tramo del box reconstruido se le construyeron sus drenajes laterales previa impermeabizacion de sus paredes y la colocación de paneles de geodren planar (o lamidren). En su parte intermedia se termino la construcción del ultimo tramo de box fundiendo ya los muros verticales y placa aérea; ahora se le realiza la construcción del buzón. Hubo excavación mecánica con pajarita CAT 416F. Frente a la Zodme #16 y sobre la cara "expuesta" del talud de corte, fue recubierta con manto geosintética antierosión previa aplicación de una hidrosiembra, el resultado es ahora satisfactorio.</t>
  </si>
  <si>
    <t xml:space="preserve">Se fundió muro y se empalmo con tubería instalada para continuar desagüe perimetral, se instala tubería de 900 mm (en 35 und). Se trabajo en las ODT  # 139, # 140 y # 141. Se trabajo en buzón y disipador, se encofra para muros de descole de la ODT# 139. Las aguas recogidas irán finalmente al cause del Rio Aurrá. Lluvias afectan el comportamiento de un tramo del terraplén, por la tanto hay CAT sobre llantas, peinando y re compactando este tramo de talud. </t>
  </si>
  <si>
    <t>Se reactiva corte mecánico + excavación mecánica con CAT sobre orugas. Se tienen fundidos los cuatro primeros tramos de losa de contra piso del falso túnel en construcción y se tienen fundidos los muros acompañantes. Se utiliza concreto premezclado "bombeado" de 28 MPa. (o 4000 psi). Hay retiro de formaletería con la ayuda de una grúa de gran tamaño. Los taludes aledaños se tienen tapados con plásticos a fin de evitar ser erosionados por lluvias. Futuro acceso a la Vda. Guaimaral.</t>
  </si>
  <si>
    <t>Inactivo. 
Actividad de consolidación con pernos pasivos de anclaje # 10 y con L= 9 m. Se coloca sobre la cara expuesta del talud, paneles de malla electrosoldada de acero (15x15x6) + lagrimales en PVC. También se funden los dados de apoyo (en concreto 20 x 20 cm) de las platinas y turcas en cada uno de los anclajes. En los trabajos se trabaja con personal suspendido. Sector Tierra Mítica.</t>
  </si>
  <si>
    <t>Sectores presentan el tablero desgastado con presencia a la vista de su acero de refuerzo y con agregados sueltos.</t>
  </si>
  <si>
    <t>A un corto trayecto, se le coloco mezcla en caliente de MSC-25. Se instalaron maletines, conos, delineadores tubulares simples (anclados al pavimento) como elementos de canalización y se procedió a realizar desvíos del transito automotor.   
El talud sobre la vía opuesta a este box (o PK 19+ 450 CI), se interviene debido a que es altamente fracturado y con discontinuidades definidas. Por lo tanto se le realizaron perforaciones (con equipo manual) para colocar y asegurar malla en acero de triple torsión y con algunos de los anclajes activos, compuestos por sartas de hasta 3 torones. Adicionalmente la malla se asegura con cables de acero (D= 1/2") que son cruzados y también en forma perimetral asegurados en ganchos anclados a la misma roca. Este mecanismo de protección permitirá la retención de material rocoso a punto de desprenderse y evitar que cuñas o salientes rocosas inestables no caigan sobre la actual vía; además de que se conserve su geometría de corte. Sector Politécnico.</t>
  </si>
  <si>
    <t>El paso de vehículos se hace sin contratiempos en ambos sentidos y a partir del 1 de junio se reactivo el cobro del peaje.   
Se continua con el montaje de la estructura metálica (pórtico como estructura de cubierta definitiva) de la zona o playa de peajes. Sus 14 columnas fueron apoyadas sobre placas de apoyo en acero atornilladas y en la parte superior son amarradas por cerchas metálicas "lineales" estructurales de acero. Se utilizan perfiles estructurales en acero tipo A 572 Gr. 50, A 1011 Gr. 50 y F 1554 Gr. 105. La tornillería es de acero tipo A 325, A 307 y A 563. 
La cubierta general (con Long= 18.5 m x Ancho= 36.5m) que se colocara será en AluZinc AZ 200/36 mm, apoyada sobre la estructura metálica (aporticada) y tendrá una pendiente "a dos aguas" del 2%. Para los nudos o uniones de perfiles que no son atornillados, se utiliza soldadura con electrodo E-70XX. Se entra en la etapa de pintura general de la estructura.  
Sobre la plataforma o playa (que cuenta con 7 islas y 8 carriles de circulación) hay trabajos relacionados con la disposición de redes de telecomunicaciones y con la construcción de sus cajas de inspección y de distribución.</t>
  </si>
  <si>
    <t>Sobre la pata del talud rehabilitado, se hace el acopio 'provisional' del material de rezaga que se extrae del nuevo túnel y de sus galerías (peatonales / vehiculares), portal Medellín; para después transportarlo a la planta de trituración ubicada en el PK 11+700 o en el PK 1+200. Se utiliza cargador, un Bobcat y algunas volquetas que lo extraen del túnel. Las cantidades de rezaga han disminuido debido a que el túnel ya logro el cale. Se adecuo una sección de la vía para el paso vehicular y poder intervenir la CD. En el acopio se trabaja con personal PARE/SIGA y se realiza limpieza con herramienta menor y barridos con cepillo rotativo montado en Bobcat.</t>
  </si>
  <si>
    <t xml:space="preserve">Sobre la calzada nueva, se realizo el punteo con pintura blanca para hacer luego la demarcación vial. La calzada ya se tiene en uso, para el transito automotor con ayuda de maletines, delineadores tubulares, colombinas y cintas. De esta manera se proyecta intervenir pronto la calzada existente. </t>
  </si>
  <si>
    <t>PK 0+500 CI Zona de terraplén estructural. Canal abierto que une la antigua ODT (Box) con un buzón que también se une a la ODT # 008 x 1500 mm. Sector El Arriero</t>
  </si>
  <si>
    <t>PK 4+500 CI. Muro en TA # 011. Debido a la topografía y a nivel de cimentación, se han fundido un par de dados en concreto ciclópeo para tender sobre una dala, la primera fila de escamas prefabricadas de 35 Mpa.</t>
  </si>
  <si>
    <t>PK 3+300 CI. Se lleva a cabo la demolición de la capa asfáltica existente y la remoción de la plataforma vial (a todo su ancho) para hacer un saneo del tramo, con adición de rajón traído del túnel. Sector La Aldea</t>
  </si>
  <si>
    <t>PK 10+200 CI.  Se continúan trabajos con corte mecánico de montaña rocosa regularmente fracturada pero de alta dureza. Se tiene que utilizar para su troceado un martillo hidráulico "rompe rocas" montado en el brazo de excavadora CAT 330 D2L. Sector Piedra Negra.</t>
  </si>
  <si>
    <t>PK 20+150 CD. Se realiza la excavación mecánica de tramo para emplazar la segunda calzada. Se hace un saneo de la cimentación adicionando material de rezaga traído del túnel. Sector La Muñoz II.</t>
  </si>
  <si>
    <t xml:space="preserve">PK 23+930/920. Se lleva a cabo la construcción de los dos (2) muros en TA (# 058 y # 059) que arrancan del marco en HA # 040. Estos trabajos direccionaran el transito automotor de San Jerónimo hacia Santafé de Antioquia. Sector Partidas de Sopetrán.  </t>
  </si>
  <si>
    <t>PK 25+700 CD. Se lleva a cabo el corte de la capa de pavimento (con disco diamantado) para la construcción de cunetas de sección triangular. Se harán por el sistema de ajedrezado utilizando concreto premezclado de 21 MPa.</t>
  </si>
  <si>
    <t>PK 18+200 CI.  Corte carretero: Después de realizar traslados de redes secas, se excava mecánicamente un banco terreo. Son suelos altamente sensibles a su exposición, a los contenidos de agua o a la saturación por lluvias. Sector urbano de San Jerónimo</t>
  </si>
  <si>
    <t>PK 0+060 Playa de Peajes. Sobre la plataforma o playa, se realizan trabajos relacionados con la disposición de redes de telecomunicaciones y con la construcción de sus cajas de inspección y de distribución.</t>
  </si>
  <si>
    <t xml:space="preserve">PK  0+060 Playa de peajes. La cubierta general (con Long= 18.5 m x Ancho= 36.5m) la conforman: las columnas, las cerchas principales + correas, separadores, tirantes, contravientos, conectores, etc. Todo ensamblado en acero estructural de diferentes grados de resistencia. </t>
  </si>
  <si>
    <t>PK 0+060 Playa de peajes. Se realiza la aplicación de pintura al sistema de drenaje pluvial. Este sistema lo compondrán: canales + bajantes + embudos, en su mayoría en aluminio galvanizado.</t>
  </si>
  <si>
    <t>PK 0+060 Playa de peajes. Continua el montaje y ensamble de la estructura metálica (pórtico como estructura de cubierta definitiva) en la zona de peajes. Para los nudos o uniones de perfiles que no son atornillados, se utiliza soldadura con electrodo E-70XX.</t>
  </si>
  <si>
    <t>Actividades de Operación ejecutadas en la Fase de Construcción
Semana 256</t>
  </si>
  <si>
    <r>
      <rPr>
        <b/>
        <sz val="11"/>
        <rFont val="Arial"/>
        <family val="2"/>
      </rPr>
      <t>Ruta 6203 Cañasgordas-Santa Fe de Antioquia.</t>
    </r>
    <r>
      <rPr>
        <sz val="11"/>
        <rFont val="Arial"/>
        <family val="2"/>
      </rPr>
      <t xml:space="preserve">
- Zona Inestable del PR97+500  se presenta caída de material.
- Retiro de derrumbe PR112+500.
- La Vía se Encuentra Transitable.
- Limpieza de Cunetas y Calzada PR67+000 Y  PR 75+000
- Actividades Policía de Carreteras PR114+900 Y PR 73+000.
-  Actividades de Rocería del  PR 105+000 al PR 112+000.
- Se realiza reparcheo entre el PR106+000 al PR107+000.</t>
    </r>
  </si>
  <si>
    <r>
      <rPr>
        <b/>
        <sz val="11"/>
        <rFont val="Arial"/>
        <family val="2"/>
      </rPr>
      <t xml:space="preserve">Ruta 25B02 Bolombolo-Santa Fe de Antioquia.
</t>
    </r>
    <r>
      <rPr>
        <sz val="11"/>
        <rFont val="Arial"/>
        <family val="2"/>
      </rPr>
      <t xml:space="preserve">
- Construcción de muro en gaviones  PR44+200.
- Limpieza de derrumbes del PR0+000 al PR69+600.
- La Vía se Encuentra en Operación Normal.
- Limpieza de Cunetas y Calzada PR0+000 al 05+000.
- Ambulancia y Grúa Disponibles en  Anzá PR44+900.</t>
    </r>
    <r>
      <rPr>
        <sz val="11"/>
        <color theme="1"/>
        <rFont val="Arial"/>
        <family val="2"/>
      </rPr>
      <t xml:space="preserve">
- Se realizan labores de rocería PR 63+100 AL PR 68+200.
</t>
    </r>
    <r>
      <rPr>
        <b/>
        <sz val="11"/>
        <color theme="1"/>
        <rFont val="Arial"/>
        <family val="2"/>
      </rPr>
      <t xml:space="preserve">Ruta 6003 Peñalisa-Bolombolo.
</t>
    </r>
    <r>
      <rPr>
        <sz val="11"/>
        <color theme="1"/>
        <rFont val="Arial"/>
        <family val="2"/>
      </rPr>
      <t xml:space="preserve">
- Policía de transito en el PR 44+400. Puesto de control.
- La Vía se Encuentra en Operación Normal.
- Construcción de muro en gaviones. PR44+700.</t>
    </r>
  </si>
  <si>
    <t>Durante la presente semana se reciben los reportes de las operadoras con respecto a los incidentes y accidentes ocurridos en las unidades funcionales del proyecto. Se presentaron diez (11) accidentes con 12 lesionados y un (1) fallecido.
- Se continua con la prestación de los servicios de  los vehículos de operación del Túnel de Occidente, en las vías concesionadas y en las bases de operación de Anzá y Manglar se prestan los servicios de manera normal.
- Se  realiza la revisión de los niveles de Monóxido de Carbono (CO) , así como los niveles de visibilidad del túnel de occidente.
- Se realiza inspección de teléfonos S.O.S. del Túnel de Occidente y los nichos de auxilio.
- Se realiza inspección del poste S.O.S. de la UF4 encontrándose en funcionamiento.</t>
  </si>
  <si>
    <r>
      <rPr>
        <b/>
        <sz val="11"/>
        <rFont val="Arial"/>
        <family val="2"/>
      </rPr>
      <t>Ruta 6204 Túnel de Occidente-San Jerónimo</t>
    </r>
    <r>
      <rPr>
        <sz val="11"/>
        <rFont val="Arial"/>
        <family val="2"/>
      </rPr>
      <t xml:space="preserve">
- Actividades de limpieza de cunetas y calzada  PR25+000 al PR 32+000. 
- Desvío entre el PR35+300 al PR37+600 Y  PR  30+800 al  31+500 se encuentran transitables.
- Zona Inestable PR34+900 sin movimiento. 
- Se realiza control vehicular PR  20+500,  30+400, 29+900, 35+200 y 39+700.</t>
    </r>
  </si>
  <si>
    <r>
      <rPr>
        <b/>
        <sz val="11"/>
        <rFont val="Arial"/>
        <family val="2"/>
      </rPr>
      <t xml:space="preserve">Ruta 6204  San Jerónimo-Santa Fe de Antioquia
</t>
    </r>
    <r>
      <rPr>
        <sz val="11"/>
        <rFont val="Arial"/>
        <family val="2"/>
      </rPr>
      <t xml:space="preserve">
-  Actividades de limpieza de cunetas  del  PR 15+000 al PR19+000
-  Actividades de limpieza de  alcantarillas del  PR 07+000 al PR10+000.
- La vía se encuentra en funcionamiento normal.
-  Desvío en el PR16+380 al PR16+660  Normal Funcionamiento.
-  Desvío en el PR15+030 al PR15+740. Normal Funcionamiento.
-  Desvío en el PR13+090 al PR12+000 .Normal Funcionamiento.</t>
    </r>
  </si>
  <si>
    <t>UF4 Ruta 25B02 -PR 3+900. LIMPIEZA DE CUNETA.</t>
  </si>
  <si>
    <t>UF 4 Ruta 25B02 - PR 12+300. VÍA EN OPERACIÓN.</t>
  </si>
  <si>
    <t>PR 73+000. VÍA EN OPERACIÓN</t>
  </si>
  <si>
    <t>UF 2.2 - PR 67+600. LIMPIEZA DE DESCOLE OBRA TRANSVERSAL.</t>
  </si>
  <si>
    <t>UF 2.2 - PR 106+000 - 107+000. ROCERÍA.</t>
  </si>
  <si>
    <t>UF 2.1 PR 19+100. PARE Y SIGA EN EJECUCIÓN.</t>
  </si>
  <si>
    <t>UF 2.1 - PR19+800. DESPRENDIMIENTO TALUD POR LLUVIA</t>
  </si>
  <si>
    <t>UF 1  - PR 20+500. TRAMO EN OPERACIÓN NORMAL.</t>
  </si>
  <si>
    <t>UF 1 - 39+900. PARE Y SIGA ACCESO TÚNEL.</t>
  </si>
  <si>
    <t>UF 3 - PR 40+030. SEÑALIZACIÓN PORTAL SANTA FE DE ANTIOQUIA.</t>
  </si>
  <si>
    <t>UF 3 - 45+000. PEAJE EN OPERACIÓN.</t>
  </si>
  <si>
    <r>
      <t xml:space="preserve">En este periodo el concesionario continuó con las siguientes actividades:
En Portal Medellín (PK0+804)-UF3.1B,  El día 12 de agosto se terminó con la excavación, sección completa del  túnel principal, en el PK2+980,3; L acumulada=2,176,3 m a origen. En el periodo se continuó con actividades de instalación de </t>
    </r>
    <r>
      <rPr>
        <sz val="11"/>
        <color rgb="FFFF0000"/>
        <rFont val="Arial"/>
        <family val="2"/>
      </rPr>
      <t xml:space="preserve">concreto 25 MPa (sin fibra) para revestimiento en el K2+980 a 2+802 Lacumulada=178m, </t>
    </r>
    <r>
      <rPr>
        <sz val="11"/>
        <rFont val="Arial"/>
        <family val="2"/>
      </rPr>
      <t>instalación de calibradores L= 15 cm en malla tresbolillo con espaciamiento longitudinal L=1,50 y transversal L=2m, en el tramo K2+802 a K2+760 y perfilado de la excavación rasante actual, para completar la sección de excavación.
Se continuó la ventilación del túnel, con ventilador axial Zitron 286 KW, el  bombeo y tratamiento de aguas de infiltración y aguas industriales producto de la perforación de las galerías.
En el periodo informado, se evidenció que la PTAR  continuó con el tratamiento de las aguas residuales y de perforación de las galerías localizadas en el área del portal  Medellín, sin embargo el vertimiento de las aguas residuales a la quebrada LA CULEBRA, permanece suspendido, el vertimiento se esta realizando por la cuneta de drenaje del túnel nuevo;  cual descarga en las piscinas del Portal santa Fe y posteriormente en la quebrada LA FRISOLA.
Se evidenció que continúan las infiltraciones con menor caudal; por lo anterior, en visitas la residencia de túneles de la interventoría , se le ratificó  en obra a los residentes constructores, la solicitud de continuar con el monitoreo de caudales y el control y encausamiento adecuado (construcción de cunetas), tanto de las aguas de infiltración como de perforación de las galerías, además del mantenimiento permanente que se le debe ejecutar a la rasante actual; ya que ésta sigue presentando baches llenos de agua y desniveles pronunciados. Igualmente se le informó nuevamente al concesionario que debe relanzar concreto en los "PATEROS"  que están con escaso concreto de sostenimiento.</t>
    </r>
  </si>
  <si>
    <r>
      <t xml:space="preserve">De  acuerdo con el programa de trabajo presentado por el concesionario para la </t>
    </r>
    <r>
      <rPr>
        <b/>
        <sz val="11"/>
        <rFont val="Arial"/>
        <family val="2"/>
      </rPr>
      <t>UF3.1.D</t>
    </r>
    <r>
      <rPr>
        <sz val="11"/>
        <rFont val="Arial"/>
        <family val="2"/>
      </rPr>
      <t xml:space="preserve">, el concesionario inició actividades de instalación del revestimiento y continuó actividades de perfilado de la excavación rasante actual, en túnel principal, </t>
    </r>
    <r>
      <rPr>
        <b/>
        <sz val="11"/>
        <rFont val="Arial"/>
        <family val="2"/>
      </rPr>
      <t>Portal Medellín</t>
    </r>
    <r>
      <rPr>
        <sz val="11"/>
        <rFont val="Arial"/>
        <family val="2"/>
      </rPr>
      <t>, sin atrasos evidentes.</t>
    </r>
  </si>
  <si>
    <r>
      <t xml:space="preserve">En  Galería de Conexión </t>
    </r>
    <r>
      <rPr>
        <sz val="11"/>
        <color rgb="FFFF0000"/>
        <rFont val="Arial"/>
        <family val="2"/>
      </rPr>
      <t>Peatonal No 1</t>
    </r>
    <r>
      <rPr>
        <sz val="11"/>
        <rFont val="Arial"/>
        <family val="2"/>
      </rPr>
      <t xml:space="preserve"> (1+230-tunel nuevo): En este periodo, se suspendieron ron actividades excavación, a partir del punto de entronque (Excavación mecanica+taladros, </t>
    </r>
    <r>
      <rPr>
        <sz val="11"/>
        <color rgb="FFFF0000"/>
        <rFont val="Arial"/>
        <family val="2"/>
      </rPr>
      <t>Avanzó hasta  L= 9,2 metros</t>
    </r>
    <r>
      <rPr>
        <sz val="11"/>
        <rFont val="Arial"/>
        <family val="2"/>
      </rPr>
      <t xml:space="preserve"> desde el  túnel existente (K9+580- Abscisado Túnel existente). La excavación de la galería desde el túnel nuevo, continua suspendida,  avanza en terrenos con sostenimiento Tipo SG- III, sección completa, en el</t>
    </r>
    <r>
      <rPr>
        <sz val="11"/>
        <color rgb="FFFF0000"/>
        <rFont val="Arial"/>
        <family val="2"/>
      </rPr>
      <t xml:space="preserve"> PK0+009</t>
    </r>
    <r>
      <rPr>
        <sz val="11"/>
        <rFont val="Arial"/>
        <family val="2"/>
      </rPr>
      <t xml:space="preserve">- </t>
    </r>
    <r>
      <rPr>
        <sz val="11"/>
        <color rgb="FFFF0000"/>
        <rFont val="Arial"/>
        <family val="2"/>
      </rPr>
      <t>L acumulada=9 m</t>
    </r>
    <r>
      <rPr>
        <sz val="11"/>
        <rFont val="Arial"/>
        <family val="2"/>
      </rPr>
      <t xml:space="preserve"> a origen; éste avance esta adelantado,  teniendo en cuenta el programa de obra actualizado, el cual contempla el  inicio de excavación, el día 31 de marzo de 2021.
En  Galería de Conexión</t>
    </r>
    <r>
      <rPr>
        <sz val="11"/>
        <color rgb="FFFF0000"/>
        <rFont val="Arial"/>
        <family val="2"/>
      </rPr>
      <t xml:space="preserve"> Peatonal No 2</t>
    </r>
    <r>
      <rPr>
        <sz val="11"/>
        <rFont val="Arial"/>
        <family val="2"/>
      </rPr>
      <t xml:space="preserve"> (2+165-Tunel nuevo):  En este periodo, se suspendieron actividades excavación, a partir del punto de entronque Excavación mecanica+taladros, </t>
    </r>
    <r>
      <rPr>
        <sz val="11"/>
        <color rgb="FFFF0000"/>
        <rFont val="Arial"/>
        <family val="2"/>
      </rPr>
      <t xml:space="preserve">Avanzó hasta  L= 7,0 metros </t>
    </r>
    <r>
      <rPr>
        <sz val="11"/>
        <rFont val="Arial"/>
        <family val="2"/>
      </rPr>
      <t xml:space="preserve">desde el  túnel existente (K10+545-Abscisado túnel existente). La excavación de la galería desde el túnel nuevo, continua suspendida; avanza en terrenos con sostenimiento Tipo SG- III, sección completa, en el </t>
    </r>
    <r>
      <rPr>
        <sz val="11"/>
        <color rgb="FFFF0000"/>
        <rFont val="Arial"/>
        <family val="2"/>
      </rPr>
      <t>PK0+003- L acumulada=3 m</t>
    </r>
    <r>
      <rPr>
        <sz val="11"/>
        <rFont val="Arial"/>
        <family val="2"/>
      </rPr>
      <t xml:space="preserve"> a origen; éste avance esta adelantado,  teniendo en cuenta el programa de obra actualizado, el cual contempla el  inicio de excavación, el día 21 de enero de 2021.
En  Galería de </t>
    </r>
    <r>
      <rPr>
        <sz val="11"/>
        <color rgb="FFFF0000"/>
        <rFont val="Arial"/>
        <family val="2"/>
      </rPr>
      <t>Conexión Peatonal No 3</t>
    </r>
    <r>
      <rPr>
        <sz val="11"/>
        <rFont val="Arial"/>
        <family val="2"/>
      </rPr>
      <t xml:space="preserve"> (2+675-Tunel nuevo):  En este periodo, se suspendieron actividades excavación, a partir del punto de entronque Excavación mecanica+taladros,</t>
    </r>
    <r>
      <rPr>
        <sz val="11"/>
        <color rgb="FFFF0000"/>
        <rFont val="Arial"/>
        <family val="2"/>
      </rPr>
      <t xml:space="preserve">Avanzó hasta  L= 5,5 metros </t>
    </r>
    <r>
      <rPr>
        <sz val="11"/>
        <rFont val="Arial"/>
        <family val="2"/>
      </rPr>
      <t xml:space="preserve">desde el  túnel existente (K11+054-Abscisado túnel existente). Se continuó la excavación de la galería desde el túnel nuevo, avanza en terrenos con sostenimiento Tipo SG- II, sección completa, en el </t>
    </r>
    <r>
      <rPr>
        <sz val="11"/>
        <color rgb="FFFF0000"/>
        <rFont val="Arial"/>
        <family val="2"/>
      </rPr>
      <t xml:space="preserve">PK0+077,3- L acumulada=77,3 </t>
    </r>
    <r>
      <rPr>
        <sz val="11"/>
        <rFont val="Arial"/>
        <family val="2"/>
      </rPr>
      <t xml:space="preserve">m a origen; éste avance esta adelantado,  teniendo en cuenta el programa de obra actualizado, el cual contempla el  inicio de excavación, el día 30 de diciembre de 2021.
En  Galería de Conexión </t>
    </r>
    <r>
      <rPr>
        <sz val="11"/>
        <color rgb="FFFF0000"/>
        <rFont val="Arial"/>
        <family val="2"/>
      </rPr>
      <t>Vehicular No 2</t>
    </r>
    <r>
      <rPr>
        <sz val="11"/>
        <rFont val="Arial"/>
        <family val="2"/>
      </rPr>
      <t xml:space="preserve"> (3+165-Tunel nuevo):  En este periodo, se suspendieron actividades excavación, a partir del punto de entronque Excavación mecanica+taladros, </t>
    </r>
    <r>
      <rPr>
        <sz val="11"/>
        <color rgb="FFFF0000"/>
        <rFont val="Arial"/>
        <family val="2"/>
      </rPr>
      <t>Avanzó hasta  L= 5,5 metros</t>
    </r>
    <r>
      <rPr>
        <sz val="11"/>
        <rFont val="Arial"/>
        <family val="2"/>
      </rPr>
      <t xml:space="preserve"> desde el  túnel existente (K11+544-Abscisado túnel existente). Se termino la excavación de la galería desde el túnel nuevo, avanzó en terrenos con sostenimiento Tipo SG- II,sección completa, en el </t>
    </r>
    <r>
      <rPr>
        <sz val="11"/>
        <color rgb="FFFF0000"/>
        <rFont val="Arial"/>
        <family val="2"/>
      </rPr>
      <t>PK0+074,6- L acumulada=74,6 m</t>
    </r>
    <r>
      <rPr>
        <sz val="11"/>
        <rFont val="Arial"/>
        <family val="2"/>
      </rPr>
      <t xml:space="preserve"> a origen; éste avance esta adelantado,  teniendo en cuenta el programa de obra actualizado, el cual contempla el  inicio de excavación, el día 30 de diciembre de 2020.</t>
    </r>
  </si>
  <si>
    <r>
      <t xml:space="preserve">En  </t>
    </r>
    <r>
      <rPr>
        <sz val="11"/>
        <color rgb="FFFF0000"/>
        <rFont val="Arial"/>
        <family val="2"/>
      </rPr>
      <t>Galería de Conexión Peatonal No 4</t>
    </r>
    <r>
      <rPr>
        <sz val="11"/>
        <rFont val="Arial"/>
        <family val="2"/>
      </rPr>
      <t xml:space="preserve"> (3+645-Tunel nuevo):  En este periodo, se suspendieron actividades excavación, a partir del punto de entronque Excavación mecanica+taladros, </t>
    </r>
    <r>
      <rPr>
        <sz val="11"/>
        <color rgb="FFFF0000"/>
        <rFont val="Arial"/>
        <family val="2"/>
      </rPr>
      <t>Avanzó hasta  L= 6,0 metros</t>
    </r>
    <r>
      <rPr>
        <sz val="11"/>
        <rFont val="Arial"/>
        <family val="2"/>
      </rPr>
      <t xml:space="preserve"> desde el  túnel existente (K12+024-Abscisado túnel existente). Se continuó la excavación de la galería desde el túnel nuevo, avanza en terrenos con sostenimiento Tipo SG- I,sección completa, en el </t>
    </r>
    <r>
      <rPr>
        <sz val="11"/>
        <color rgb="FFFF0000"/>
        <rFont val="Arial"/>
        <family val="2"/>
      </rPr>
      <t>PK0+069,7- L acumulada=69,7 m</t>
    </r>
    <r>
      <rPr>
        <sz val="11"/>
        <rFont val="Arial"/>
        <family val="2"/>
      </rPr>
      <t xml:space="preserve"> a origen; éste avance esta adelantado,  teniendo en cuenta el programa de obra actualizado, el cual contempla el  inicio de excavación, el día 26 de enero de 2021.
En  </t>
    </r>
    <r>
      <rPr>
        <sz val="11"/>
        <color rgb="FFFF0000"/>
        <rFont val="Arial"/>
        <family val="2"/>
      </rPr>
      <t>Galería de Conexión Peatonal No 5</t>
    </r>
    <r>
      <rPr>
        <sz val="11"/>
        <rFont val="Arial"/>
        <family val="2"/>
      </rPr>
      <t xml:space="preserve"> (3+645-Tunel nuevo):  En este periodo, se suspendieron actividades excavación, a partir del punto de entronque Excavación mecanica+taladros, Avanzó hasta  L= 7,5 metros desde el  túnel existente (K12+485-Abscisado túnel existente). Se  inicio  la excavación de la galería desde el túnel nuevo, avanza en terrenos con sostenimiento Tipo SG- III,sección completa, en el </t>
    </r>
    <r>
      <rPr>
        <sz val="11"/>
        <color rgb="FFFF0000"/>
        <rFont val="Arial"/>
        <family val="2"/>
      </rPr>
      <t>PK0+005,8- L acumulada=5,8 m a origen</t>
    </r>
    <r>
      <rPr>
        <sz val="11"/>
        <rFont val="Arial"/>
        <family val="2"/>
      </rPr>
      <t xml:space="preserve">; éste avance esta adelantado,  teniendo en cuenta el programa de obra actualizado, el cual contempla el  inicio de excavación, el día 26 de enero de 2021.
También se suspendieron actividades, de excavación de los entronques de la </t>
    </r>
    <r>
      <rPr>
        <sz val="11"/>
        <color rgb="FFFF0000"/>
        <rFont val="Arial"/>
        <family val="2"/>
      </rPr>
      <t xml:space="preserve">Galería de Conexión Vehicular No 1 </t>
    </r>
    <r>
      <rPr>
        <sz val="11"/>
        <rFont val="Arial"/>
        <family val="2"/>
      </rPr>
      <t xml:space="preserve">(10+074) ,   Avanzó hasta  L= 7,0 metros , </t>
    </r>
    <r>
      <rPr>
        <sz val="11"/>
        <color rgb="FFFF0000"/>
        <rFont val="Arial"/>
        <family val="2"/>
      </rPr>
      <t>Galería de Conexión Vehicular No 3</t>
    </r>
    <r>
      <rPr>
        <sz val="11"/>
        <rFont val="Arial"/>
        <family val="2"/>
      </rPr>
      <t xml:space="preserve"> (4+445) (12+905) (Excavación mecanica+taladros, de los 4 primeros metros) y la </t>
    </r>
    <r>
      <rPr>
        <sz val="11"/>
        <color rgb="FFFF0000"/>
        <rFont val="Arial"/>
        <family val="2"/>
      </rPr>
      <t>Galería de Conexión Peatonal No 6</t>
    </r>
    <r>
      <rPr>
        <sz val="11"/>
        <rFont val="Arial"/>
        <family val="2"/>
      </rPr>
      <t xml:space="preserve"> (4+940) (13+430) (Excavación mecanica+taladros, de los 4 primeros metros).</t>
    </r>
  </si>
  <si>
    <r>
      <t xml:space="preserve">En el Portal Santa Fe de Antioquia (PK5+410)-UF3.1B. </t>
    </r>
    <r>
      <rPr>
        <b/>
        <sz val="11"/>
        <rFont val="Arial"/>
        <family val="2"/>
      </rPr>
      <t xml:space="preserve"> </t>
    </r>
    <r>
      <rPr>
        <sz val="11"/>
        <rFont val="Arial"/>
        <family val="2"/>
      </rPr>
      <t xml:space="preserve">El día 12 de agosto se terminó con la excavación, sección completa del  túnel principal, en el PK2+980,3; L acumulada=2.429,7m a origen,  Se continuó con las actividades de instalación de concreto del revestimiento de  f'c=25 MPa, a los 28 días (sin fibra), controlados por calibradores de L=15 cm, en sección de sostenimiento SB-3, entre las abscisas PK3+020 al PK3+260, </t>
    </r>
    <r>
      <rPr>
        <sz val="11"/>
        <color rgb="FFFF0000"/>
        <rFont val="Arial"/>
        <family val="2"/>
      </rPr>
      <t>Lacumulada=280m</t>
    </r>
    <r>
      <rPr>
        <sz val="11"/>
        <rFont val="Arial"/>
        <family val="2"/>
      </rPr>
      <t xml:space="preserve"> ; también se continuó con actividades de perfilado de la excavación de la rasante actual.
Por otro lado continúan las infiltraciones con menor caudal, e infiltraciones intensas localizadas sin control alguno; por lo anterior, en visitas la residencia de túneles de la interventoría , se le ratificó  en obra a los residentes constructores, la solicitud de continuar con el monitoreo de caudales y el control y encausamiento adecuado (construcción adecuada de cunetas), tanto de las aguas de infiltración como de perforación del túnel; además del mantenimiento permanente que se le debe ejecutar a la rasante actual; ya que ésta presenta baches llenos de agua y desniveles pronunciados. Igualmente se le informó nuevamente al concesionario, que debe relanzar concreto en los "PATEROS"  que están con escaso concreto de sostenimiento.</t>
    </r>
  </si>
  <si>
    <r>
      <t xml:space="preserve">De acuerdo con el programa de trabajo presentado por el concesionario para la </t>
    </r>
    <r>
      <rPr>
        <b/>
        <sz val="11"/>
        <rFont val="Arial"/>
        <family val="2"/>
      </rPr>
      <t>UF3.1.D</t>
    </r>
    <r>
      <rPr>
        <sz val="11"/>
        <rFont val="Arial"/>
        <family val="2"/>
      </rPr>
      <t xml:space="preserve">, el concesionario continuó actividades de </t>
    </r>
    <r>
      <rPr>
        <b/>
        <sz val="11"/>
        <rFont val="Arial"/>
        <family val="2"/>
      </rPr>
      <t>instalación del revestimiento</t>
    </r>
    <r>
      <rPr>
        <sz val="11"/>
        <rFont val="Arial"/>
        <family val="2"/>
      </rPr>
      <t xml:space="preserve"> y continuó actividades de perfilado de la excavación rasante actual y relanzado en pateros, en túnel principal, Portal Santa Fe, sin atrasos evidentes.</t>
    </r>
  </si>
  <si>
    <r>
      <rPr>
        <b/>
        <sz val="12"/>
        <rFont val="Arial"/>
        <family val="2"/>
      </rPr>
      <t>Portal Medellín - segundo tubo Túnel Occidente</t>
    </r>
    <r>
      <rPr>
        <sz val="12"/>
        <rFont val="Arial"/>
        <family val="2"/>
      </rPr>
      <t xml:space="preserve">
Actividades de Instalación del revestimiento, perfilado de la excavación rasante actual, en túnel principal. Portal Medellín.</t>
    </r>
  </si>
  <si>
    <t xml:space="preserve">  PK2+675 - UF3.1D - Retiro de material de rezaga, galería peatonal N°3 (PK 0+069,5). Sección sostenimiento SG-II. Portal Medellín.</t>
  </si>
  <si>
    <t xml:space="preserve"> PK2+850 - UF3.1B -Instalación de calibradores para control de lanzado de revestimiento. Portal Medellín.</t>
  </si>
  <si>
    <t>PK2+880 - UF3.1B -Instalación de calibradores para control de lanzado de revestimiento. Portal Medellín.</t>
  </si>
  <si>
    <t xml:space="preserve"> PK 1+230 - UF3.1D - No se evidencia actividad, galería peatonal N°1 (PK 0+018). Sección sostenimiento SG-IV. Portal Medellín.</t>
  </si>
  <si>
    <t>PK2+860 - UF3.1B - Instalación de concreto lanzado 30 MPa (sin fibra) para revestimiento. Portal Medellín.</t>
  </si>
  <si>
    <t xml:space="preserve">  PK2+800  - UF3.1B - Desprendimientos de concreto de revestimiento. Portal Medellín.</t>
  </si>
  <si>
    <t>PK 2+780 - UF3.1B -Instalación de calibradores para control de lanzado de revestimiento. Portal Medellín.</t>
  </si>
  <si>
    <t xml:space="preserve">  PK2+760 - UF3.1B -Instalación de calibradores de 15 cm para control de lanzado de revestimiento, sección sostenimiento tipo SB-3. Portal Medellín.</t>
  </si>
  <si>
    <t xml:space="preserve"> PK1+230 - UF3.1D - No se evidencia actividad, galería peatonal N°1 (PK 0+013). Sección sostenimiento SG-III. Portal Medellín.</t>
  </si>
  <si>
    <t>PK 2+165 - UF3.1D - No se evidencia actividad, galería peatonal N°2 (PK 0+009,3). Sección sostenimiento SG-III. Portal Medellín.</t>
  </si>
  <si>
    <t>PK2+675 - UF3.1D - Frente de excavación expuesto, galería peatonal N°3 (PK 0+086,3). Sección sostenimiento SG-II. Portal Medellín.</t>
  </si>
  <si>
    <t xml:space="preserve"> PK 2+675 - UF3.1D - Instalación de concreto lanzado 30 MPa, galería peatonal N°3 (PK 0+086,3). Sección sostenimiento SG-II. Portal Medellín.</t>
  </si>
  <si>
    <t>PK 3+165 - UF3.1D - Cale en galería vehicular N°2 (Ltotal =80,6). Sección sostenimiento SG-II. Portal Santa Fe.</t>
  </si>
  <si>
    <t xml:space="preserve"> PK3+645 - UF3.1D - Perforación para montaje de carga explosiva, galería peatonal N°4. Sección sostenimiento SG-I. Portal Santa Fe.</t>
  </si>
  <si>
    <t xml:space="preserve"> PK4+050 - UF3.1D - Roca expuesta, galería peatonal N°5, sección sostenimiento SG-III. Portal Santa Fe.</t>
  </si>
  <si>
    <t>PK 3+195 - UF3.1B -Instalación de calibradores para control de lanzado de revestimiento. Portal Santa Fé.</t>
  </si>
  <si>
    <t xml:space="preserve"> PK3+137 - UF3.1B - Instalación de concreto lanzado 30 Mpa para completar espesores. Portal Santa Fe.</t>
  </si>
  <si>
    <t xml:space="preserve"> PK3+150 - UF3.1B - Instalación de concreto lanzado 30 Mpa para completar espesor requerido. Portal Santa Fe.</t>
  </si>
  <si>
    <t xml:space="preserve"> PK 4+050 - UF3.1D - Perforación para instalación de atices, galería peatonal N°5,. Sección sostenimiento SG-IV. Portal Santa Fe.</t>
  </si>
  <si>
    <t xml:space="preserve">  PK 3+185 - UF3.1B - Instalación de concreto lanzado 30 Mpa sin fibra para revestimiento. Portal Santa Fe.</t>
  </si>
  <si>
    <t xml:space="preserve"> PK 3+220 - UF3.1B - Instalación de concreto lanzado 30 Mpa sin fibra para revestimiento. Portal Santa Fe.</t>
  </si>
  <si>
    <t xml:space="preserve">  PK3+260 - UF3.1B -Instalación de calibradores para control de lanzado de revestimiento. Portal Santa Fé</t>
  </si>
  <si>
    <t xml:space="preserve"> PK 3+270 - UF3.1B -Instalación de calibradores de 15 cm para control de lanzado de revestimiento, sección sostenimiento tipo SB-3. Portal Santa Fé.</t>
  </si>
  <si>
    <t xml:space="preserve"> PK 3+360 - UF3.1B - La rasante presenta desniveles pronunciados e inundaciones. Portal Santa Fe.</t>
  </si>
  <si>
    <r>
      <rPr>
        <b/>
        <sz val="10"/>
        <rFont val="Calibri"/>
        <family val="2"/>
        <scheme val="minor"/>
      </rPr>
      <t>PK3+640/18+140, UF1  ACT 07, 24, 25 y 31.</t>
    </r>
    <r>
      <rPr>
        <sz val="10"/>
        <rFont val="Calibri"/>
        <family val="2"/>
        <scheme val="minor"/>
      </rPr>
      <t xml:space="preserve"> Liberación de cantidades de obra entre el concesionario, interventoría y subcontratista.</t>
    </r>
  </si>
  <si>
    <r>
      <rPr>
        <b/>
        <sz val="10"/>
        <rFont val="Calibri"/>
        <family val="2"/>
        <scheme val="minor"/>
      </rPr>
      <t>PK0+410, UF3 .</t>
    </r>
    <r>
      <rPr>
        <sz val="10"/>
        <rFont val="Calibri"/>
        <family val="2"/>
        <scheme val="minor"/>
      </rPr>
      <t xml:space="preserve"> Liberación de cantidades de obra entre el concesionario, interventoría y subcontratista.</t>
    </r>
  </si>
  <si>
    <r>
      <rPr>
        <b/>
        <sz val="10"/>
        <rFont val="Calibri"/>
        <family val="2"/>
        <scheme val="minor"/>
      </rPr>
      <t>PK10+650, UF1  ACT 20.</t>
    </r>
    <r>
      <rPr>
        <sz val="10"/>
        <rFont val="Calibri"/>
        <family val="2"/>
        <scheme val="minor"/>
      </rPr>
      <t xml:space="preserve"> Excavación para hincado de postes  9mX510 Kgf, red alumbrado público.</t>
    </r>
  </si>
  <si>
    <r>
      <rPr>
        <b/>
        <sz val="10"/>
        <rFont val="Calibri"/>
        <family val="2"/>
        <scheme val="minor"/>
      </rPr>
      <t xml:space="preserve">PK4+200/400 UF 1. </t>
    </r>
    <r>
      <rPr>
        <sz val="10"/>
        <rFont val="Calibri"/>
        <family val="2"/>
        <scheme val="minor"/>
      </rPr>
      <t>Excavación para traslado de red de acueducto vereda  (La Aldea)de 50mm PEAD. Sector rancho alegre.</t>
    </r>
  </si>
  <si>
    <r>
      <rPr>
        <b/>
        <sz val="12"/>
        <rFont val="Arial"/>
        <family val="2"/>
      </rPr>
      <t>Portal Santa Fe - Segundo Tubo Túnel de Occidente</t>
    </r>
    <r>
      <rPr>
        <sz val="12"/>
        <rFont val="Arial"/>
        <family val="2"/>
      </rPr>
      <t xml:space="preserve">
Actividades de Instalación del revestimiento e=15 cm, sección SB-3, perfilado de la excavación rasante actual, en túnel principal. Portal Santa Fe.</t>
    </r>
  </si>
  <si>
    <r>
      <rPr>
        <b/>
        <sz val="11"/>
        <color rgb="FFFF0000"/>
        <rFont val="Arial"/>
        <family val="2"/>
      </rPr>
      <t>En la UF 1</t>
    </r>
    <r>
      <rPr>
        <sz val="11"/>
        <rFont val="Arial"/>
        <family val="2"/>
      </rPr>
      <t xml:space="preserve"> : En el periodo informado,  En recorrido de inspección de interventoría, se evidenció que el concesionario en el PK4+200/400 UF 1. Excavación para traslado de red de acueducto vereda  (La Aldea)de 50mm PEAD. Sector rancho alegre.
Avance a la fecha UF1: Redes húmedas : 80%.
Avance a la fecha UF3: Redes húmedas : 0%.</t>
    </r>
  </si>
  <si>
    <t>En la UF 1: El concesionario en este periodo ejecuto las siguientes actividades: En recorrido de inspección de interventoría, se  evidenció que el concesionario continuó actividades en el PK10+650, UF1  ACT 20. Excavación para hincado de postes  9mX510 Kgf, red alumbrado público.
En el periodo se ejecutó en el PK3+640/18+140, UF1  ACT 07, 24, 25 y 31. Liberación de cantidades de obra entre el concesionario, interventoría y subcontratista.
Avance a la fecha UF1: Redes electricas:85% - Redes alumbrado público: 80% y Telecomunicaciones 82%.
En la UF3: El concesionario en este periodo ejecuto las siguientes actividades:  En recorrido de inspección de interventoría, se  evidenció que el concesionario, en el PK0+410, UF3 . la instalación de poste de 9X510 Kgf, instalación luminaria e instalación de cable triplex No 4.
Avance a la fecha UF3: Redes electricas:98% - Redes alumbrado público: 90% y Telecomunicaciones 96%.
En recorrido de obra del, del  04 de septiembre de 2020, se le solicito nuevamente, al jefe de redes del concesionario, la lista de chequeo de los sitios por intervenir de las UF1 y UF3, el jefe de redes del concesionario informo que la proyección la entregaría próximamente. a la fecha del presente informe no se ha entregado  ninguna información.</t>
  </si>
  <si>
    <r>
      <t xml:space="preserve">PK29+500 UF 2.1- </t>
    </r>
    <r>
      <rPr>
        <sz val="10"/>
        <rFont val="Calibri"/>
        <family val="2"/>
        <scheme val="minor"/>
      </rPr>
      <t>Construcción de caja de inspección en conexión de cruce de vía tubería polietileno 90 mm, costado izquierdo, sector Los Almendros</t>
    </r>
  </si>
  <si>
    <r>
      <rPr>
        <b/>
        <sz val="10"/>
        <rFont val="Calibri"/>
        <family val="2"/>
        <scheme val="minor"/>
      </rPr>
      <t xml:space="preserve">PK29+500 UF 2.1- </t>
    </r>
    <r>
      <rPr>
        <sz val="10"/>
        <rFont val="Calibri"/>
        <family val="2"/>
        <scheme val="minor"/>
      </rPr>
      <t>Construcción de viga en concreto reforzado para conexión de cruce de vía tubería en polietileno 90 mm y se conecta a tubería PVC D=2" existente, costado izquierdo, sector Los Almendros</t>
    </r>
  </si>
  <si>
    <r>
      <rPr>
        <b/>
        <sz val="10"/>
        <rFont val="Calibri"/>
        <family val="2"/>
        <scheme val="minor"/>
      </rPr>
      <t xml:space="preserve">PK18+150.Actuación 32.  </t>
    </r>
    <r>
      <rPr>
        <sz val="10"/>
        <rFont val="Calibri"/>
        <family val="2"/>
        <scheme val="minor"/>
      </rPr>
      <t>Instalación de dos (2) postes de 14mx1050 Kgf en fibra de vidrio y un (1) poste de 12mx750Kgf en fibra de vidrio, herrajes, suministro e instalación de cable línea trifásica ACSR 266,8;  traslado de H.</t>
    </r>
  </si>
  <si>
    <r>
      <rPr>
        <b/>
        <sz val="10"/>
        <color theme="1"/>
        <rFont val="Calibri"/>
        <family val="2"/>
        <scheme val="minor"/>
      </rPr>
      <t>PK18+150.Actuación 32.</t>
    </r>
    <r>
      <rPr>
        <sz val="10"/>
        <color theme="1"/>
        <rFont val="Calibri"/>
        <family val="2"/>
        <scheme val="minor"/>
      </rPr>
      <t xml:space="preserve">  Instalación de dos (2) postes de 14mx1050 Kgf en fibra de vidrio y un (1) poste de 12mx750Kgf en fibra de vidrio, herrajes, suministro e instalación de cable línea trifásica ACSR 266,8;  traslado de H. </t>
    </r>
  </si>
  <si>
    <t>Construcción de cajas de inspección para cruce de vía e instalación tramo de red en tubería polietileno 90 mm; PK29+500 sector Los Almendros.</t>
  </si>
  <si>
    <t>Instalación de dos (2) postes de 14mx1050 Kgf en fibra de vidrio y un (1) poste de 12mx750Kgf en fibra de vidrio, herrajes, suministro e instalación de cable línea trifásica ACSR 266,8;  traslado de H, PK18+150. Actuación 32.</t>
  </si>
  <si>
    <t>03/09/2020-09/09/2020</t>
  </si>
  <si>
    <t>ENVÍO OFICIO EPS4G-0915-20 EN RESPUESTA AL OFICIO 02-01-20200819002493 DEL 19/08/2020, EN RELACIÓN AL OFICIO 02-01-20200803002256, SOLICITUD DEL CONCESIONARIO DE REVISIÓN DE DOCUMENTOS DE PERITO AVALUADOR.</t>
  </si>
  <si>
    <t>La Interventoría manifiesta que "NO ENCUENTRA OBJECIÓN" a la hoja de vida del Perito Avaluador Erika Paola Gonzalez Virviescas.</t>
  </si>
  <si>
    <t>ENVÍO OFICIO EPS4G-0917-20 EN RESPUESTA AL OFICIO 02-01-20200820002489</t>
  </si>
  <si>
    <t xml:space="preserve">La Interventoría dejó "NO OBJETADO" la modificación al Avalúo del Predio MAR1_UF1_265. </t>
  </si>
  <si>
    <t>ENVÍO OFICIO EPS4G-0918-20 EN RESPUESTA AL OFICIO 02-01-20200805002298</t>
  </si>
  <si>
    <t>La Interventoría aprobó la Ficha Predial del Predio MAR1_UF2_025.</t>
  </si>
  <si>
    <t>REMISORIO 312 CONCEPTO JURIDICO FRENTE AL INFORME SEMANAL NÚMERO 13 PARA EL PERIODO COMPRENDIDO ENTRE EL 26 DE AGOSTO AL 1 DE SEPTIEMBRE DE 2020, FRENTE AL EVENTO EXIMENTE DE RESPONSABILIDAD, COMUNICADO DEL CONCESIONARIO NÚMEROS 02-01-20200901002641</t>
  </si>
  <si>
    <t>La Interventoría reitera que los informes semanales de gestión con relación al EER, deberian presentarse si y solo si "una vez sea aceptada la ocurrencia de Evento Eximente de Responsabilidad", asi como los costos de carácter real en que incurra el Concesionario, pues estos deben contar con una parametrización bien clara.</t>
  </si>
  <si>
    <t>REMISORIO 313 CONCEPTO JURIDICO FRENTE A LOS INFORMES SEMANALES NÚMERO 2 Y 3 PARA LOS PERIODOS COMPRENDIDOS ENTRE EL 22 AL 28 DE AGOSTO Y EL 29 DE AGOSTO AL 4 DE SEPTIEMBRE DE 2020, FRENTE AL EVENTO EXIMENTE DE RESPONSABILIDAD CON RELACIÓN AL PREDIO MAR1_UF2_188, COMUNICADOS DEL CONCESIONARIO NÚMEROS 02-01-20200828002616 Y 02-01-20200904002689.</t>
  </si>
  <si>
    <t>La Interventoría en su respuesta al Concesionario, le informa que no ha determinado la aceptación del EER, y además menciona que a la fecha, la ANI tampoco se ha pronunciado respecto si acepta o no la ocurrencia del Evento Eximente de Responsabilidad.En consecuencia, esta interventoría deja claridad que a la fecha no se ha conceptuado sobre reparación alguna por el evento notificado por el concesionario, y por tanto, el informe solo tiene  efectos en el sentido de comunicar las actuaciones realizadas por éste para atenuar, disminuir y cumplir con sus obligaciones contractuales.</t>
  </si>
  <si>
    <r>
      <t xml:space="preserve">Periodo: </t>
    </r>
    <r>
      <rPr>
        <b/>
        <sz val="10"/>
        <color theme="1"/>
        <rFont val="Calibri"/>
        <family val="2"/>
        <scheme val="minor"/>
      </rPr>
      <t>Del 3 al 9 de septiembre de 2020</t>
    </r>
  </si>
  <si>
    <t>1,2,3 y 4</t>
  </si>
  <si>
    <t>Elaboración informe mensual #59</t>
  </si>
  <si>
    <t>del 03-09-20 al 08-09-20</t>
  </si>
  <si>
    <t>Acompañamiento visita de seguimiento corantioquia a las obligaciones exigidss en los acuerdos de sustracción 525, 552 y 562.</t>
  </si>
  <si>
    <t>Corantioquia, DEVIMAR, ÉPSILON 4G y Consorcio Mar 1</t>
  </si>
  <si>
    <t xml:space="preserve">1, 2.1 </t>
  </si>
  <si>
    <t>Seguimiento Fichas: 
PMA UF1y3 PMF-1, PMF 12
PMAUF2.1 Fichas PMF-01, PMF-02, PMF-05, PMF-06, PMF-07, PMF-08, PMB-07
PAGA OyM PAC 2.3-06, PAC 2.4-07 
PAGA Mejoramiento PAC-2.4-07, PBSE-4.4-14 y PAC-2.4-07</t>
  </si>
  <si>
    <t>03-09-20 y 07-09-20.</t>
  </si>
  <si>
    <t>ANLA, ANI, DEVIMAR, MYM, Consorcio Mar 1, ÉPSILON4G</t>
  </si>
  <si>
    <t xml:space="preserve"> Informe semanal #256</t>
  </si>
  <si>
    <t>08-09-20.</t>
  </si>
  <si>
    <t>Acompañamiento reunión virtual ANLA relacionada con la presentación de la modificación de licencia ambiental resolución 00639 de 2017,  asociada a inclusión de obras relacionadas con el intercambiador para el acceso a San Jerónimo y modificaciones de las estaciones de pesaje y áreas de servicio</t>
  </si>
  <si>
    <r>
      <t xml:space="preserve">PMF-02, PMF-12
</t>
    </r>
    <r>
      <rPr>
        <sz val="11"/>
        <rFont val="Calibri"/>
        <family val="2"/>
        <scheme val="minor"/>
      </rPr>
      <t>ZODME 8 (Imágenes 1-3), La ZODME actualmente se encuentra en proceso de cierre, de acuerdo con lo evidenciado en campo el sitió no presenta afectaciones sobre las fuentes hídricas aledañas que indiquen un proceso de inestabilidad activo, en periodos anteriores el Concesionario realizó actividades de revegetalización con especies gramíneas, construcción de obras de drenaje de aguas superficiales y de infiltración como cunetas, filtros y disipadores de energía, las cuales funcionan correctamente. 
ZODME 10B; (Imágenes 4-6), De acuerdo con las visitas realizadas, la zodme se encuentra actualmente en proceso de cierre, para garantizar la estabilidad de la ZODME y el adecuado manejo de aguas superficiales, realizó la construcción de canales perimetráles, intermedios y estructuras de conducción con disipadores de energía, además se observa un proceso de revegetalización completo, en el momento de la visita el Concesionario realizaba actividades de monitoreo topográfico.
ZODME 10A; (Imágenes 7-10), De acuerdo con las visitas realizadas, la zodme se encuentra actualmente en proceso de cierre, para garantizar la estabilidad de la ZODME se realizó la instalación de un pedraplén en la base del talud que conforma la ZODME, se observa un proceso de revegetalizacción parcial.</t>
    </r>
  </si>
  <si>
    <r>
      <t>PMF-1
Talúd acceso vereda Mestizal</t>
    </r>
    <r>
      <rPr>
        <sz val="11"/>
        <rFont val="Calibri"/>
        <family val="2"/>
        <scheme val="minor"/>
      </rPr>
      <t>, El concesionario avanza en el desarrollo de  actividades de protección de taludes con malla electrosoldada, realizá ademas la implementación de obras de drenaje, para este caso rondas de coronación con el fin de captar, conducir y evacuar de manera eficiente las aguas lluvias.</t>
    </r>
  </si>
  <si>
    <r>
      <t xml:space="preserve">PAGA DE MEJORAMIENTO  UF (1 Y 2.1) PAC-2.4-07, PBSE-4.4-14 y PAC-2.4-07
</t>
    </r>
    <r>
      <rPr>
        <sz val="11"/>
        <rFont val="Calibri"/>
        <family val="2"/>
        <scheme val="minor"/>
      </rPr>
      <t>Puentes PK 2+300 CI (Imágenes 13-14), PK 2+100 (Imagen 15) y PK0+050 (imágenes 16-19), El concesionario avanza en la repotenciación de estos puentes, se instaló acero de refuerzo de loza y fundido de loza.
El concesionario avanza repotencialización del puente sobre la quebrada la Negra (PK 0 +050) (imágenes 16-19), se evidencia la protección con malla polisombras de la vegetación no autorizada para intervención.
De acuerdo con el seguimiento realizado por la interventoría, tal y como se indicó en el informe #252 el Concesionario suspendió la actividad de demolición con martillo de las barreras protectoras de los puentes, con el objetivo de implementar medidas de protección para evitar caída de escombros sobre la vegetación, el concesionario como medida de mitigación instaló Bachas en los espacios entre vigas para recolección de residuos de demolición de tableros sobre vigas.</t>
    </r>
  </si>
  <si>
    <t xml:space="preserve">PMF1, PMF 12
De acuerdo con el seguimiento y verificaciones realizadas por la interventoría en el terraplén ubicado en el PK 11+900 CI, el Concesionario conformó el terraplén dentro del área licenciada el cual se conforma por un sistema de terrazas (Imagen 20), en parte del tramo que constituye el terraplén se identificó un movimiento en masa (imagen 21) y erosión hídrica en una de las terrazas (imagen 22), de acuerdo con lo observado por la interventoría en las imágenes 23, 24 y 25 se pudo comprobar que el movimiento en masa no ha generado afectaciones a predios por fuera del área licenciada o a fuentes hídricas, se verificó que el Concesionario avanza en la instalación de dos piezómetros y dos inclinómetros , con el objeto de hacer seguimiento continuo a la posición del terraplén.
En el sitio no se observó la presencia de escombros. 
De acuerdo con el seguimiento y verificación realizado por la interventoría, la estructura tipo Box Coulvert (imágenes 34-37) ubicada sobre la quebrada San Juana II (PK 12+746) cuenta con los permisos y la respectiva viabilidad ambiental para su construcción por parte de la ANLA, el Concesionario avanza en la construcción de dicha estructura, realizó la construcción de ataguías para el desvío de la fuente hídrica.
</t>
  </si>
  <si>
    <r>
      <rPr>
        <b/>
        <sz val="11"/>
        <rFont val="Calibri"/>
        <family val="2"/>
        <scheme val="minor"/>
      </rPr>
      <t xml:space="preserve">PMF-02, PAC 2.4-07 (Manejo y disposición de materiales de excavación sobrante y de demoliciones)
Escombrera señor Helí Botero
</t>
    </r>
    <r>
      <rPr>
        <sz val="11"/>
        <rFont val="Calibri"/>
        <family val="2"/>
        <scheme val="minor"/>
      </rPr>
      <t>Se  realiza visita a la escombrera del señor Helí Botero en la cual el consecionario está realizando la disposición de los residuos de demolición materiales sobrantes y de excavación, se evidencia la afectación de algunos inviduos.La interventoría  informará  al concesionario.(Imágenes 1-12).</t>
    </r>
  </si>
  <si>
    <r>
      <t xml:space="preserve">PMF-05(Manejo de plantas de trituración, concreto y asfalto)
Planta 2
</t>
    </r>
    <r>
      <rPr>
        <sz val="11"/>
        <rFont val="Calibri"/>
        <family val="2"/>
        <scheme val="minor"/>
      </rPr>
      <t>Se realiza seguimiento a planta 2, en la primera visita se evidencia presencia de material particulado a la hora de agregar triturado a la planta de asfalto, posteriormente en la segunda visita no se encuetran focos de emisión de material particulado.(Imágenes 13-16)</t>
    </r>
  </si>
  <si>
    <r>
      <rPr>
        <b/>
        <sz val="11"/>
        <color theme="1"/>
        <rFont val="Calibri"/>
        <family val="2"/>
        <scheme val="minor"/>
      </rPr>
      <t>PMF-01 -Contingencia PK 32+500</t>
    </r>
    <r>
      <rPr>
        <sz val="11"/>
        <color theme="1"/>
        <rFont val="Calibri"/>
        <family val="2"/>
        <scheme val="minor"/>
      </rPr>
      <t xml:space="preserve">
Se realiza seguimiento a la contigencia que se presenta en el pk 32+500 , en esta zona se presentó un movimento en masa causado por las altas precipitaciones y la socavación del río cauca en la pata del talud, durante las visitas de verificación se continuó evidenciando agretamiento. la  interventoría seguirá con el seguimiento en campo y en caso de considerar oficiara al Concesionario para que se tomen las medidas respectivas.(Imágenes 17-20)</t>
    </r>
  </si>
  <si>
    <r>
      <t xml:space="preserve">PMF-6(Manejo Paisajístico)
PMF-8(Manejo de residuos sólidos domésticos, industriales y especiales)
PK 20+200(Imágenes 21 y 22) y PK 20+680(Imágenes 23 y 24)
</t>
    </r>
    <r>
      <rPr>
        <sz val="11"/>
        <rFont val="Calibri"/>
        <family val="2"/>
        <scheme val="minor"/>
      </rPr>
      <t xml:space="preserve">Se realiza acompañamiento a las capacitaciones realizadas por el concesionario , la ingeniera Elsa señala que deben hacer un muy buen uso de los baños, además que el aseo de los baños lo hace la empresa Septiclean tres veces por semana, por lo  que deben estar muy atentos que esto se  cumpla, en caso de que no deben informarle, también hace enfásis en la importancia de mantener limpio el sitio de trabajo y del uso adecaudo de los puntos ecológicos, se le explica a los trabajadores que desechos debe ir en cada caneca :
-Gris: Bolsas y plásticos
-Verde: Restos de comida y poliestireno expandido(icopor)
-Roja: Desechos que sean contaminantes como desmoldantes, hidráulico, antisol, ACMP. 
</t>
    </r>
    <r>
      <rPr>
        <b/>
        <sz val="11"/>
        <rFont val="Calibri"/>
        <family val="2"/>
        <scheme val="minor"/>
      </rPr>
      <t xml:space="preserve">
</t>
    </r>
  </si>
  <si>
    <r>
      <t xml:space="preserve">PMF-01(Conservación y restauración de la estabilidad geotécnica)
PK 24+650(Imágenes 25 y 26)
PK 25+500(Imágenes 27 y 28)
</t>
    </r>
    <r>
      <rPr>
        <sz val="11"/>
        <color theme="1"/>
        <rFont val="Calibri"/>
        <family val="2"/>
        <scheme val="minor"/>
      </rPr>
      <t>Cuentan con pernos pasivos, concreto lanzado y drenes.</t>
    </r>
  </si>
  <si>
    <t>d</t>
  </si>
  <si>
    <r>
      <rPr>
        <b/>
        <sz val="11"/>
        <rFont val="Calibri"/>
        <family val="2"/>
        <scheme val="minor"/>
      </rPr>
      <t>PGA O Y M PAC-2.3-06, PAC-2.4-07
PK 30+500</t>
    </r>
    <r>
      <rPr>
        <sz val="11"/>
        <rFont val="Calibri"/>
        <family val="2"/>
        <scheme val="minor"/>
      </rPr>
      <t xml:space="preserve">
Se presentan movimientos de masa en la calzada existente debido a las fuertes lluvias. La interventoría informará al concesionario para que se tomen las medidas necesarias.(Imágenes 29-32)</t>
    </r>
  </si>
  <si>
    <r>
      <t>PMF 07(Imágenes 35 y 36)
PMF 08(Imágenes 33,34,37 y 38)
PK 21+900
E</t>
    </r>
    <r>
      <rPr>
        <sz val="11"/>
        <rFont val="Calibri"/>
        <family val="2"/>
        <scheme val="minor"/>
      </rPr>
      <t xml:space="preserve">l concesionario para el manejo de aguas residuales domésticas dispone de unidades sanitarias(Imagen 36), también se cuenta con diques para el manejo de sustancias químcias.(Imagen 35)
El sitio cuenta con contenedores claramente identificados y rotulados(Imágenes 33 y 34),  se cuenta con sitios de acopio temporales(Imágenes 37 y 38)
</t>
    </r>
  </si>
  <si>
    <r>
      <t xml:space="preserve">PMF-1, PMF-06 y PMB 06
</t>
    </r>
    <r>
      <rPr>
        <sz val="11"/>
        <rFont val="Calibri"/>
        <family val="2"/>
        <scheme val="minor"/>
      </rPr>
      <t xml:space="preserve">Dentro de las actividades planteadas por el concesionario en cuanto la Implementación de obras de protección de taludes, el concesionario realiza actividades de resiembra de pastos y riego en taludes donde la empradización mediante hidrosiembra no obtuvo buenos resultados, PK 20+000CD. (imágenes 39-42), PK32+100. (Imágenes 43-44), PK 26+400 CI (Imágenes 45-46), PK 32+500 Imágenes (47-48) y PK 30+200 (imágenes (49-50). Estas actividades están planteadas en pro de mejorar y recuperar la calidad paisajística alterada por las diferentes actividades del proyecto, La revegetalización minimiza al máximo la activación de procesos erosivos y contribuye a la restauración paisajística de las áreas intervenidas del proyecto.
</t>
    </r>
  </si>
  <si>
    <t>Acompañamiento a mesa de trabajo de recuperación de espacio publico con los funcionarios de la administración municipal de Giraldo.</t>
  </si>
  <si>
    <t>Acompañamiento a mesa de trabajo de recuperación de espacio publico con los funcionarios de la administración municipal de Cañasgordas.</t>
  </si>
  <si>
    <t>Programa 8. Cultura Vial</t>
  </si>
  <si>
    <t>Capacitación a los conductores de la asociación de volqueteros de Santa fe de Antioquia sobre comportamientos adecuados sobre el corredor concesionado</t>
  </si>
  <si>
    <t>Acompañamiento a sexto (6) seguimiento de acuerdos de consulta previa por parte del Ministerio del Interior a las comunidades del CCCN Tafetanes y San Nicoles.</t>
  </si>
  <si>
    <t>3-4/09/2020</t>
  </si>
  <si>
    <t>Acompañamiento a visita de seguimiento a la construcción de las viviendas del reasentamiento del CCCN Tafetanes por parte de miembros de la junta directiva del concejo.</t>
  </si>
  <si>
    <t>Acompañamiento a presentación de la propuesta de los diseños del centro de memoria histórica por parte de la comunidad a la empresa para su aprobación.</t>
  </si>
  <si>
    <t>Lugar: Giraldo, Reunión mesa de trabajo con la administración municipal para definir las acciones que se realizaran conjuntamente para la recuperación de espacio publico.</t>
  </si>
  <si>
    <t>Lugar: Cañasgordas, Reunión mesa de trabajo con la administración municipal para definir las acciones que se realizaran conjuntamente para la recuperación de espacio publico.</t>
  </si>
  <si>
    <t>Lugar: Santa fe de Antioquia, Capacitación conductores de volqueta de la asociación de volqueteros de Santa fe de Antioquia.</t>
  </si>
  <si>
    <t>Lugar: UF 2.1, Acompañamiento a seguimiento del ministerio del Interior a los acuerdos protocolizados de consulta previa, CCCN Tafetanes y San Nicolás.</t>
  </si>
  <si>
    <t>Lugar: Vereda Sabanazo, Visita de seguimiento a la construcción de las viviendas del reasentamiento por parte de la comunidad del CCCN Tafetanes.</t>
  </si>
  <si>
    <t>Lugar: CCCN Tafetanes, presentación de la propuesta de diseños del centro de memoria histórica. (propuesta de la comunidad, para aprobación de la empresa Devimar)</t>
  </si>
  <si>
    <r>
      <t xml:space="preserve">1. ÁREA AMBIENTAL:
CONCLUSIONES:
</t>
    </r>
    <r>
      <rPr>
        <sz val="11"/>
        <color theme="1"/>
        <rFont val="Arial"/>
        <family val="2"/>
      </rPr>
      <t xml:space="preserve">•Continuó pendiente concepto de la ANLA que defina la evaluación realizada a los Planes de Compensación exigidos en las autorizaciones de Levantamiento de Veda Regional, que fueron trasladados por Corantioquia, asociados a las Resoluciones 040-RES-1705-2420 del 17-05-17, 040-RES1901-111 del 15-01-19.
•Continua pendiente por la ANLA evaluación de los Planes de Compensación por Pérdida de Biodiversidad ajustados y presentados en el ICA 4 para las licencias ambientales otorgadas con Resoluciones 00639 y 00606 de 2017, los cuales incluyeron los requerimientos generados con Resoluciones 0267 de 2019 y 0759 de 2019, respectivamente, y la inclusión de las áreas equivalentes asociadas a las modificaciones de las Licencias Ambientales.
•En relación con la respuesta presentada por DEVIMAR respecto a la solicitud de plazo de cura para reintegro a la subcuenta de los recursos afectados para ejecución de las obligaciones exigidas en el Plan de Inversión del 1%, la Interventoría solicitó a la ANI, inicio de proceso administrativo sancionatorio con comunicado EPS4G-0863-20 y radicado de recibido 20204090787652 del 21-08-20. 
• continua pendiente por Corantioquia llevar a cabo la mesa de compensaciones 
•El Concesionario se encuentra realizando gestiones ante la ANLA para realizar modificación a la licencia ambiental expedida con la Resolución 0639 de 2017, con el propósito de incluir obras relacionadas con el intercambiador para el acceso a san jerónimo y modificaciones de las estaciones de pesaje y áreas de servicio.
</t>
    </r>
    <r>
      <rPr>
        <b/>
        <sz val="11"/>
        <color theme="1"/>
        <rFont val="Arial"/>
        <family val="2"/>
      </rPr>
      <t xml:space="preserve">
RECOMENDACIONES
</t>
    </r>
    <r>
      <rPr>
        <sz val="11"/>
        <color theme="1"/>
        <rFont val="Arial"/>
        <family val="2"/>
      </rPr>
      <t>De acuerdo con el avance del proyecto se recomienda para el presente periodo: 
•A la ANI apoyar la gestión ante el MADS para que realice el traslado ante Corantioquia y ANLA de los expedientes de Levantamiento de Veda Nacional autorizados para la Construcción, Mejoramiento y Rehabilitación del Proyecto Autopistas al Mar 1.
•A la ANI apoyar la gestión ante las autoridades competentes (ANLA y Corantioquia) para agilizar el trámite de evaluación de los Planes de Compensación y Rehabilitación radicados por DEVIMAR ante las autoridades para evaluación y aprobación.
•A la ANI apoyar la Gestión ante el Municipio de Medellín para la viabilizarían de adquisición y posterior entrega del predio el Boquerón.
•A la ANI apoyar la gestión ante Corantioquia sobre la solicitud de orientación para la entrega del predio El Obarco, en cumplimiento de las obligaciones exigidas en el Acuerdo de sustracción No. 525 y 562. 
•A la ANI establecer una mesa de trabajo conjunto en la cual se analicé las implicaciones en la subcuenta ambiental del concepto dado por Corantioquia sobre la consulta realizada por la Interventoría referente a indicar cuáles de las medidas impuestas en los planes de Compensación y Restauración de sustracción corresponden a medidas de compensación.
•A la ANI apoyar con la Gestión ante Corantioquia para que se lleve a cabo la mesa de compensaciones.
•A la ANI apoyar con la Gestión ante Corantioquia para que se firme la Resolución interna, que se requiere para poder avanzar con la compra y recibo de los predios objeto de adquisición asociados al plan de inversión del 1% exigido para la Licencia Ambiental 00606 de 2017 y sus modificaciones.</t>
    </r>
    <r>
      <rPr>
        <b/>
        <sz val="11"/>
        <color theme="1"/>
        <rFont val="Arial"/>
        <family val="2"/>
      </rPr>
      <t xml:space="preserve">
</t>
    </r>
    <r>
      <rPr>
        <sz val="11"/>
        <color theme="1"/>
        <rFont val="Arial"/>
        <family val="2"/>
      </rPr>
      <t xml:space="preserve">
</t>
    </r>
    <r>
      <rPr>
        <b/>
        <sz val="11"/>
        <color theme="1"/>
        <rFont val="Arial"/>
        <family val="2"/>
      </rPr>
      <t xml:space="preserve">2. ÁREA PUENTES:
- </t>
    </r>
    <r>
      <rPr>
        <sz val="11"/>
        <color theme="1"/>
        <rFont val="Arial"/>
        <family val="2"/>
      </rPr>
      <t xml:space="preserve">Las actividasdes resaltadas en rojo, son las que se realizaron esta semana en los puentes que están activos.
</t>
    </r>
    <r>
      <rPr>
        <b/>
        <sz val="11"/>
        <color theme="1"/>
        <rFont val="Arial"/>
        <family val="2"/>
      </rPr>
      <t>3, SOCIAL:
OBSERVACIONES</t>
    </r>
    <r>
      <rPr>
        <sz val="11"/>
        <color theme="1"/>
        <rFont val="Arial"/>
        <family val="2"/>
      </rPr>
      <t xml:space="preserve">
El 3 y 4 de septiembre de 2020, se llevo a cabo el sexto (6) seguimiento por parte del ministerio del interior a los acuerdos de consulta previa de los 5 CCCN del proyecto, esta actividad se llevo a cabo semipresencial mente, los funcionarios del ministerio del Interior, ANI y Anla se conectaron de manera virtual por TEAMS, Además de otros funcionarios locales.</t>
    </r>
  </si>
  <si>
    <t>ALCANCE AL OFICIO D001859 SOLICITUD DE AMPLIACION PLAZO DE PRESENTACION DISEÑOS EDIFICACIONES CCO</t>
  </si>
  <si>
    <t>D-02-01-20200824-002518</t>
  </si>
  <si>
    <t>RESPUESTA A COMUNICACIÓN EPS4G050020 Y EPS4G079720 REFERENTE A LOS DISEÑOS DE LOS PUENTES 068 K9+150 Y 059 K4+500 UF1</t>
  </si>
  <si>
    <t>D-02-01-20200826-002587</t>
  </si>
  <si>
    <t>MODIFICACION DEL DISEÑO ESTRUCTURAL DEL PUENTE 045 K28+740 (BOX VEHICULAR GUAYMARAL) de la unidad funcional 2,1</t>
  </si>
  <si>
    <t>D-02-01-20200831-002630</t>
  </si>
  <si>
    <t>RESPUESTA A COMUNICACIÓN EPS4G-0817-20 ALCANCE OFICIO EPS4G0795-20 DEL 31/7/20 RESP D002199 (EPS4G056620) D002011, D002005 (EPS4G047820, EPS4G027320 Y EPS4G031120) DANDO RESPUESTA A LA ENTREGA DE ITS DE VIA A CIELO ABIERTO ENTREGA MODIFICACION DE DISEÑO ITS DE VIA A CIELO ABIERTO</t>
  </si>
  <si>
    <t>D-02-01-20200903-002663</t>
  </si>
  <si>
    <t>RESPUESTA A COMUNICACIÓN EPS4G-0893-20 REFERENTE AL PLAN DE CONTIGENCIA SOBRE EL TRAMO K30+500 AL K31+700</t>
  </si>
  <si>
    <t>D-02-01-20200903-002665</t>
  </si>
  <si>
    <t>RESPUESTA AL COMUNICADO EPS4G-089220 REFERENTE A LA MODIFICACION DEL VOL II TRAZADO Y DISEÑO GEOMETRICO UF1</t>
  </si>
  <si>
    <t>D-02-01-20200903-002675</t>
  </si>
  <si>
    <t>ENTREGA DE TRASLADO DE REDES SOBRE EL K9+000 AL K9+500 ZONA ROCHELA</t>
  </si>
  <si>
    <t>D-02-01-20200903-002676</t>
  </si>
  <si>
    <t>ENTREGA DE TRASLADO DE REDES SOBRE EL K30+860 AL K31+405 CONTIGENCIA DEL RIO CAUCA</t>
  </si>
  <si>
    <t>D-02-01-20200903-002677</t>
  </si>
  <si>
    <t>RESPUESTA AL COMUNICADO EPS4G-0882-20 REFERENTE AL DESEQUILIBRIO ECONOMICO APUS ENTRONQUES</t>
  </si>
  <si>
    <t>D-02-01-20200903-002674</t>
  </si>
  <si>
    <t>ENTREGA DE RESPUESTA A COMUNICADO EPS4G-0883-20 REFERENTE AL ESTUDIO DE SEGURIDAD VIAL DEL ACCESO LA FRISOLA EN UF1 REDUCTOR DE SEPARADOR Y MODIFICACION DE GLORIETAS DE LA UF2,1</t>
  </si>
  <si>
    <t>D-02-01-20200903-002673</t>
  </si>
  <si>
    <t>MODIFICACION DE LOCALIZACION EDIFICIO DE APOYO AL PEAJE OFICIO EPS4G0288-20</t>
  </si>
  <si>
    <t>D-02-01-20200901-002645</t>
  </si>
  <si>
    <t>RESPUESTA A COMUNICACIÓN EPS4G086820 Y EPS4G082220 REFERENTE A LAS MODIFICACIONES AL DISEÑO DEL PUENTE 25 PK11+110 UF1</t>
  </si>
  <si>
    <t>D-02-01-20200828-002610</t>
  </si>
  <si>
    <t>ENTREGA DE MODIFICACION DISEÑO ESTRUCTURAL DE LA AMPLIACION DEL PUENTE 001 LA NEGRA DE LA UF1</t>
  </si>
  <si>
    <t>D-02-01-20200904-002679</t>
  </si>
  <si>
    <t>ALCANCE AL COMUNICADO D002610 REFERENTE A LAS MODIFICACIONES AL DISEÑO DEL PUENTE 025 K11+110 DE LA UF1</t>
  </si>
  <si>
    <t>D-02-01-20200904-002681</t>
  </si>
  <si>
    <t>RESPUESTA A COMUNICACIÓN EPS4G-0849-20 Y EPS4G-0894-20 REFERENTE A LA SOLICITUD DE ARCHIVOS LANDXML DEL TRAZADO DE LA UF 1 Y UF2,1</t>
  </si>
  <si>
    <t>D-02-01-20200904-002682</t>
  </si>
  <si>
    <t>ENTREGA DISEÑO ESTRUCTURAL MURO 145 K9+650 UF1</t>
  </si>
  <si>
    <t>D-02-01-20200904-002695</t>
  </si>
  <si>
    <t>MODIFICACION DEL DISEÑO ESTRUCTURAL DEL PUENTE 068 K9+150 UF1</t>
  </si>
  <si>
    <t>D-02-01-20200904-002697</t>
  </si>
  <si>
    <t>RESPUESTA AL COMUNICADO EPS4G-0840-20 REFERENTE AL DISEÑO ESTRUCTURAL DEL MURO 167 K5+850 LA POTRERA UF1</t>
  </si>
  <si>
    <t>D-02-01-20200908-002716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</si>
</sst>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_-* #,##0.00\ _€_-;\-* #,##0.00\ _€_-;_-* &quot;-&quot;??\ _€_-;_-@_-"/>
    <numFmt numFmtId="165" formatCode="_(&quot;$&quot;\ * #,##0.00_);_(&quot;$&quot;\ * \(#,##0.00\);_(&quot;$&quot;\ * &quot;-&quot;??_);_(@_)"/>
    <numFmt numFmtId="166" formatCode="&quot;00&quot;#"/>
    <numFmt numFmtId="167" formatCode="0.000"/>
    <numFmt numFmtId="168" formatCode="\P\R\ 0\+000"/>
    <numFmt numFmtId="169" formatCode="&quot;$&quot;#,##0.00"/>
    <numFmt numFmtId="170" formatCode="_-* #,##0.00000000\ _€_-;\-* #,##0.00000000\ _€_-;_-* &quot;-&quot;??\ _€_-;_-@_-"/>
    <numFmt numFmtId="171" formatCode="#,##0.00000000"/>
    <numFmt numFmtId="172" formatCode="_-* #,##0.0\ _€_-;\-* #,##0.0\ _€_-;_-* &quot;-&quot;??\ _€_-;_-@_-"/>
    <numFmt numFmtId="173" formatCode="&quot;UF &quot;#"/>
    <numFmt numFmtId="174" formatCode="0;[Red]0"/>
    <numFmt numFmtId="175" formatCode="[$-C0A]d\ &quot;de&quot;\ mmmm\ &quot;de&quot;\ yyyy;@"/>
    <numFmt numFmtId="176" formatCode="&quot;$&quot;#,##0.00_);[Red]\(&quot;$&quot;#,##0.00\)"/>
    <numFmt numFmtId="177" formatCode="[$-C0A]mmmm\-yy;@"/>
    <numFmt numFmtId="178" formatCode="_(* #,##0.00_);_(* \(#,##0.00\);_(* &quot;-&quot;??_);_(@_)"/>
    <numFmt numFmtId="179" formatCode="[$-409]d\-mmm\-yy;@"/>
    <numFmt numFmtId="180" formatCode="&quot;$&quot;\ #,##0.00"/>
  </numFmts>
  <fonts count="59" x14ac:knownFonts="1">
    <font>
      <sz val="11"/>
      <color theme="1"/>
      <name val="Calibri"/>
      <family val="2"/>
      <scheme val="minor"/>
    </font>
    <font>
      <sz val="12"/>
      <color theme="1"/>
      <name val="Arial"/>
      <family val="2"/>
    </font>
    <font>
      <sz val="11"/>
      <color theme="1"/>
      <name val="Calibri"/>
      <family val="2"/>
      <scheme val="minor"/>
    </font>
    <font>
      <b/>
      <sz val="11"/>
      <color theme="1"/>
      <name val="Calibri"/>
      <family val="2"/>
      <scheme val="minor"/>
    </font>
    <font>
      <sz val="10"/>
      <color theme="1"/>
      <name val="Calibri"/>
      <family val="2"/>
      <scheme val="minor"/>
    </font>
    <font>
      <sz val="11"/>
      <color theme="1"/>
      <name val="Arial"/>
      <family val="2"/>
    </font>
    <font>
      <b/>
      <sz val="11"/>
      <color theme="1"/>
      <name val="Arial"/>
      <family val="2"/>
    </font>
    <font>
      <sz val="11"/>
      <name val="Arial"/>
      <family val="2"/>
    </font>
    <font>
      <b/>
      <sz val="11"/>
      <name val="Arial"/>
      <family val="2"/>
    </font>
    <font>
      <sz val="11"/>
      <color rgb="FFFF0000"/>
      <name val="Arial"/>
      <family val="2"/>
    </font>
    <font>
      <sz val="10"/>
      <name val="Calibri"/>
      <family val="2"/>
      <scheme val="minor"/>
    </font>
    <font>
      <sz val="10"/>
      <name val="Arial"/>
      <family val="2"/>
    </font>
    <font>
      <b/>
      <sz val="10"/>
      <color theme="1"/>
      <name val="Arial"/>
      <family val="2"/>
    </font>
    <font>
      <b/>
      <sz val="11"/>
      <color rgb="FF000000"/>
      <name val="Arial"/>
      <family val="2"/>
    </font>
    <font>
      <b/>
      <sz val="11"/>
      <color rgb="FFFF0000"/>
      <name val="Arial"/>
      <family val="2"/>
    </font>
    <font>
      <b/>
      <sz val="11"/>
      <color indexed="10"/>
      <name val="Arial"/>
      <family val="2"/>
    </font>
    <font>
      <sz val="11"/>
      <color rgb="FF000000"/>
      <name val="Calibri"/>
      <family val="2"/>
    </font>
    <font>
      <b/>
      <sz val="10"/>
      <name val="Arial"/>
      <family val="2"/>
    </font>
    <font>
      <sz val="11"/>
      <color rgb="FF000000"/>
      <name val="Arial"/>
      <family val="2"/>
    </font>
    <font>
      <sz val="10"/>
      <color theme="1"/>
      <name val="Arial"/>
      <family val="2"/>
    </font>
    <font>
      <b/>
      <sz val="10"/>
      <color theme="1"/>
      <name val="Calibri"/>
      <family val="2"/>
      <scheme val="minor"/>
    </font>
    <font>
      <b/>
      <sz val="12"/>
      <name val="Arial"/>
      <family val="2"/>
    </font>
    <font>
      <sz val="12"/>
      <color theme="1"/>
      <name val="Arial"/>
      <family val="2"/>
    </font>
    <font>
      <b/>
      <sz val="11"/>
      <name val="Calibri"/>
      <family val="2"/>
      <scheme val="minor"/>
    </font>
    <font>
      <b/>
      <vertAlign val="subscript"/>
      <sz val="16"/>
      <name val="Calibri"/>
      <family val="2"/>
      <scheme val="minor"/>
    </font>
    <font>
      <sz val="11"/>
      <name val="Calibri"/>
      <family val="2"/>
      <scheme val="minor"/>
    </font>
    <font>
      <b/>
      <sz val="16"/>
      <color theme="1"/>
      <name val="Calibri"/>
      <family val="2"/>
      <scheme val="minor"/>
    </font>
    <font>
      <sz val="9"/>
      <color theme="1"/>
      <name val="Calibri"/>
      <family val="2"/>
      <scheme val="minor"/>
    </font>
    <font>
      <sz val="8"/>
      <name val="Calibri"/>
      <family val="2"/>
      <scheme val="minor"/>
    </font>
    <font>
      <u/>
      <sz val="9"/>
      <color theme="1"/>
      <name val="Calibri"/>
      <family val="2"/>
      <scheme val="minor"/>
    </font>
    <font>
      <u/>
      <sz val="11"/>
      <color theme="1"/>
      <name val="Arial"/>
      <family val="2"/>
    </font>
    <font>
      <b/>
      <u/>
      <sz val="11"/>
      <color theme="1"/>
      <name val="Arial"/>
      <family val="2"/>
    </font>
    <font>
      <b/>
      <sz val="11"/>
      <name val="Calibri"/>
      <family val="2"/>
    </font>
    <font>
      <sz val="26"/>
      <color theme="3" tint="0.79998168889431442"/>
      <name val="Calibri"/>
      <family val="2"/>
      <scheme val="minor"/>
    </font>
    <font>
      <sz val="11"/>
      <name val="Calibri"/>
      <family val="2"/>
    </font>
    <font>
      <u/>
      <sz val="11"/>
      <color theme="10"/>
      <name val="Calibri"/>
      <family val="2"/>
      <scheme val="minor"/>
    </font>
    <font>
      <u/>
      <sz val="11"/>
      <name val="Arial"/>
      <family val="2"/>
    </font>
    <font>
      <b/>
      <i/>
      <sz val="11"/>
      <color theme="1"/>
      <name val="Arial"/>
      <family val="2"/>
    </font>
    <font>
      <sz val="9"/>
      <name val="Arial"/>
      <family val="2"/>
    </font>
    <font>
      <sz val="8"/>
      <name val="Arial"/>
      <family val="2"/>
    </font>
    <font>
      <b/>
      <sz val="14"/>
      <name val="Calibri"/>
      <family val="2"/>
      <scheme val="minor"/>
    </font>
    <font>
      <u/>
      <sz val="11"/>
      <color rgb="FFFF0000"/>
      <name val="Arial"/>
      <family val="2"/>
    </font>
    <font>
      <b/>
      <sz val="10"/>
      <color theme="1"/>
      <name val="Arial Narrow"/>
      <family val="2"/>
    </font>
    <font>
      <b/>
      <sz val="12"/>
      <color theme="1"/>
      <name val="Arial Narrow"/>
      <family val="2"/>
    </font>
    <font>
      <b/>
      <sz val="9"/>
      <color theme="1"/>
      <name val="Arial Narrow"/>
      <family val="2"/>
    </font>
    <font>
      <sz val="9"/>
      <color theme="0"/>
      <name val="Arial Narrow"/>
      <family val="2"/>
    </font>
    <font>
      <sz val="10"/>
      <color theme="1"/>
      <name val="Arial Narrow"/>
      <family val="2"/>
    </font>
    <font>
      <b/>
      <sz val="10"/>
      <name val="Calibri"/>
      <family val="2"/>
      <scheme val="minor"/>
    </font>
    <font>
      <sz val="12"/>
      <name val="Arial"/>
      <family val="2"/>
    </font>
    <font>
      <b/>
      <sz val="12"/>
      <color rgb="FFFF0000"/>
      <name val="Arial"/>
      <family val="2"/>
    </font>
    <font>
      <sz val="11"/>
      <name val="Arial Narrow"/>
      <family val="2"/>
    </font>
    <font>
      <sz val="11"/>
      <color rgb="FFFF0000"/>
      <name val="Calibri"/>
      <family val="2"/>
      <scheme val="minor"/>
    </font>
    <font>
      <sz val="10"/>
      <color rgb="FFFF0000"/>
      <name val="Calibri"/>
      <family val="2"/>
      <scheme val="minor"/>
    </font>
    <font>
      <b/>
      <sz val="10"/>
      <color rgb="FF000000"/>
      <name val="Arial"/>
      <family val="2"/>
    </font>
    <font>
      <b/>
      <sz val="9"/>
      <color theme="1"/>
      <name val="Calibri"/>
      <family val="2"/>
      <scheme val="minor"/>
    </font>
    <font>
      <sz val="11"/>
      <color theme="3" tint="0.79998168889431442"/>
      <name val="Calibri"/>
      <family val="2"/>
      <scheme val="minor"/>
    </font>
    <font>
      <b/>
      <sz val="20"/>
      <color theme="1"/>
      <name val="Calibri"/>
      <family val="2"/>
      <scheme val="minor"/>
    </font>
    <font>
      <b/>
      <sz val="11"/>
      <color rgb="FFFF0000"/>
      <name val="Calibri"/>
      <family val="2"/>
      <scheme val="minor"/>
    </font>
    <font>
      <sz val="11"/>
      <color theme="1"/>
      <name val="Arial Narrow"/>
      <family val="2"/>
    </font>
  </fonts>
  <fills count="22">
    <fill>
      <patternFill patternType="none"/>
    </fill>
    <fill>
      <patternFill patternType="gray125"/>
    </fill>
    <fill>
      <patternFill patternType="solid">
        <fgColor rgb="FFDDDDDD"/>
        <bgColor indexed="64"/>
      </patternFill>
    </fill>
    <fill>
      <patternFill patternType="solid">
        <fgColor rgb="FFD8D5C0"/>
        <bgColor indexed="64"/>
      </patternFill>
    </fill>
    <fill>
      <patternFill patternType="solid">
        <fgColor theme="6" tint="0.79998168889431442"/>
        <bgColor indexed="64"/>
      </patternFill>
    </fill>
    <fill>
      <patternFill patternType="solid">
        <fgColor rgb="FFD8D5C1"/>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E0DDCA"/>
        <bgColor indexed="64"/>
      </patternFill>
    </fill>
    <fill>
      <patternFill patternType="solid">
        <fgColor theme="7" tint="0.79998168889431442"/>
        <bgColor indexed="64"/>
      </patternFill>
    </fill>
    <fill>
      <patternFill patternType="solid">
        <fgColor rgb="FFF1F0E7"/>
        <bgColor indexed="64"/>
      </patternFill>
    </fill>
    <fill>
      <patternFill patternType="solid">
        <fgColor rgb="FFFFF8E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rgb="FFFFFFFF"/>
        <bgColor rgb="FF000000"/>
      </patternFill>
    </fill>
    <fill>
      <patternFill patternType="solid">
        <fgColor theme="4" tint="0.79998168889431442"/>
        <bgColor indexed="64"/>
      </patternFill>
    </fill>
    <fill>
      <patternFill patternType="solid">
        <fgColor rgb="FFFFFF00"/>
        <bgColor indexed="64"/>
      </patternFill>
    </fill>
    <fill>
      <patternFill patternType="solid">
        <fgColor rgb="FFD8D5C4"/>
        <bgColor indexed="64"/>
      </patternFill>
    </fill>
    <fill>
      <patternFill patternType="solid">
        <fgColor rgb="FFDDD9C4"/>
        <bgColor indexed="64"/>
      </patternFill>
    </fill>
    <fill>
      <patternFill patternType="solid">
        <fgColor theme="2"/>
        <bgColor indexed="64"/>
      </patternFill>
    </fill>
  </fills>
  <borders count="6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medium">
        <color indexed="64"/>
      </top>
      <bottom/>
      <diagonal/>
    </border>
    <border>
      <left/>
      <right style="medium">
        <color indexed="64"/>
      </right>
      <top/>
      <bottom style="thin">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auto="1"/>
      </left>
      <right/>
      <top/>
      <bottom style="thin">
        <color auto="1"/>
      </bottom>
      <diagonal/>
    </border>
    <border>
      <left style="medium">
        <color auto="1"/>
      </left>
      <right/>
      <top style="thin">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medium">
        <color auto="1"/>
      </left>
      <right style="thin">
        <color auto="1"/>
      </right>
      <top/>
      <bottom style="medium">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style="thin">
        <color auto="1"/>
      </right>
      <top/>
      <bottom style="thin">
        <color auto="1"/>
      </bottom>
      <diagonal/>
    </border>
    <border>
      <left/>
      <right style="medium">
        <color auto="1"/>
      </right>
      <top style="thin">
        <color auto="1"/>
      </top>
      <bottom style="medium">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auto="1"/>
      </left>
      <right style="thin">
        <color auto="1"/>
      </right>
      <top/>
      <bottom/>
      <diagonal/>
    </border>
    <border>
      <left/>
      <right style="medium">
        <color indexed="64"/>
      </right>
      <top style="thin">
        <color auto="1"/>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auto="1"/>
      </left>
      <right/>
      <top style="thin">
        <color indexed="64"/>
      </top>
      <bottom style="thin">
        <color auto="1"/>
      </bottom>
      <diagonal/>
    </border>
    <border>
      <left style="thin">
        <color indexed="64"/>
      </left>
      <right/>
      <top style="medium">
        <color indexed="64"/>
      </top>
      <bottom style="thin">
        <color auto="1"/>
      </bottom>
      <diagonal/>
    </border>
    <border>
      <left style="medium">
        <color indexed="64"/>
      </left>
      <right style="thin">
        <color auto="1"/>
      </right>
      <top style="thin">
        <color auto="1"/>
      </top>
      <bottom style="thin">
        <color auto="1"/>
      </bottom>
      <diagonal/>
    </border>
    <border>
      <left/>
      <right style="thin">
        <color indexed="64"/>
      </right>
      <top style="medium">
        <color indexed="64"/>
      </top>
      <bottom/>
      <diagonal/>
    </border>
    <border>
      <left/>
      <right style="thin">
        <color auto="1"/>
      </right>
      <top style="medium">
        <color indexed="64"/>
      </top>
      <bottom style="thin">
        <color auto="1"/>
      </bottom>
      <diagonal/>
    </border>
    <border>
      <left/>
      <right style="thin">
        <color indexed="64"/>
      </right>
      <top/>
      <bottom style="medium">
        <color indexed="64"/>
      </bottom>
      <diagonal/>
    </border>
  </borders>
  <cellStyleXfs count="18">
    <xf numFmtId="0" fontId="0" fillId="0" borderId="0"/>
    <xf numFmtId="9" fontId="2" fillId="0" borderId="0" applyFont="0" applyFill="0" applyBorder="0" applyAlignment="0" applyProtection="0"/>
    <xf numFmtId="0" fontId="11" fillId="0" borderId="0"/>
    <xf numFmtId="0" fontId="2" fillId="0" borderId="0"/>
    <xf numFmtId="164" fontId="2" fillId="0" borderId="0" applyFont="0" applyFill="0" applyBorder="0" applyAlignment="0" applyProtection="0"/>
    <xf numFmtId="165" fontId="11" fillId="0" borderId="0" applyFont="0" applyFill="0" applyBorder="0" applyAlignment="0" applyProtection="0"/>
    <xf numFmtId="0" fontId="16" fillId="0" borderId="0"/>
    <xf numFmtId="0" fontId="2" fillId="0" borderId="0"/>
    <xf numFmtId="165"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2" fillId="0" borderId="0"/>
    <xf numFmtId="0" fontId="2" fillId="0" borderId="0"/>
    <xf numFmtId="0" fontId="35" fillId="0" borderId="0" applyNumberFormat="0" applyFill="0" applyBorder="0" applyAlignment="0" applyProtection="0"/>
    <xf numFmtId="0" fontId="2" fillId="0" borderId="0"/>
    <xf numFmtId="9" fontId="2" fillId="0" borderId="0" applyFont="0" applyFill="0" applyBorder="0" applyAlignment="0" applyProtection="0"/>
    <xf numFmtId="0" fontId="2" fillId="0" borderId="0"/>
  </cellStyleXfs>
  <cellXfs count="1181">
    <xf numFmtId="0" fontId="0" fillId="0" borderId="0" xfId="0"/>
    <xf numFmtId="0" fontId="4" fillId="0" borderId="0" xfId="0" applyFont="1" applyAlignment="1">
      <alignment wrapText="1"/>
    </xf>
    <xf numFmtId="0" fontId="10" fillId="0" borderId="0" xfId="0" applyFont="1" applyAlignment="1">
      <alignment wrapText="1"/>
    </xf>
    <xf numFmtId="0" fontId="5" fillId="0" borderId="0" xfId="0" applyFont="1" applyAlignment="1">
      <alignment wrapText="1"/>
    </xf>
    <xf numFmtId="0" fontId="5" fillId="0" borderId="1" xfId="0" applyFont="1" applyBorder="1" applyAlignment="1">
      <alignment wrapText="1"/>
    </xf>
    <xf numFmtId="2" fontId="5" fillId="0" borderId="1" xfId="0" applyNumberFormat="1" applyFont="1" applyBorder="1" applyAlignment="1">
      <alignment horizontal="center" wrapText="1"/>
    </xf>
    <xf numFmtId="0" fontId="5" fillId="0" borderId="0" xfId="0" applyFont="1"/>
    <xf numFmtId="0" fontId="5" fillId="0" borderId="0" xfId="0" applyFont="1" applyAlignment="1">
      <alignment vertical="center"/>
    </xf>
    <xf numFmtId="0" fontId="12" fillId="0" borderId="1" xfId="0" applyFont="1" applyBorder="1" applyAlignment="1">
      <alignment horizontal="center" vertical="center" wrapText="1"/>
    </xf>
    <xf numFmtId="2" fontId="12" fillId="0" borderId="1" xfId="0" applyNumberFormat="1" applyFont="1" applyBorder="1" applyAlignment="1">
      <alignment horizontal="center" vertical="center" wrapText="1"/>
    </xf>
    <xf numFmtId="2" fontId="6" fillId="0" borderId="1" xfId="0" applyNumberFormat="1" applyFont="1" applyBorder="1" applyAlignment="1">
      <alignment horizontal="center" vertical="center" wrapText="1"/>
    </xf>
    <xf numFmtId="15" fontId="5" fillId="0" borderId="1" xfId="0" applyNumberFormat="1" applyFont="1" applyBorder="1" applyAlignment="1">
      <alignment horizontal="center" vertical="center"/>
    </xf>
    <xf numFmtId="1" fontId="5" fillId="0" borderId="1" xfId="0" applyNumberFormat="1" applyFont="1" applyBorder="1" applyAlignment="1">
      <alignment horizontal="center" vertical="center"/>
    </xf>
    <xf numFmtId="10" fontId="5" fillId="0" borderId="1" xfId="1" applyNumberFormat="1" applyFont="1" applyBorder="1" applyAlignment="1">
      <alignment horizontal="center" vertical="center" wrapText="1"/>
    </xf>
    <xf numFmtId="0" fontId="5" fillId="0" borderId="1" xfId="0" applyFont="1" applyBorder="1"/>
    <xf numFmtId="10" fontId="5" fillId="0" borderId="1" xfId="1" applyNumberFormat="1" applyFont="1" applyBorder="1"/>
    <xf numFmtId="2" fontId="5" fillId="0" borderId="1" xfId="0" applyNumberFormat="1" applyFont="1" applyBorder="1" applyAlignment="1">
      <alignment horizontal="center"/>
    </xf>
    <xf numFmtId="1" fontId="7" fillId="0" borderId="1" xfId="1" applyNumberFormat="1" applyFont="1" applyBorder="1" applyAlignment="1">
      <alignment horizontal="center" vertical="center" wrapText="1"/>
    </xf>
    <xf numFmtId="0" fontId="7" fillId="0" borderId="0" xfId="2" applyFont="1" applyAlignment="1">
      <alignment horizontal="center" vertical="center"/>
    </xf>
    <xf numFmtId="2" fontId="7" fillId="0" borderId="1" xfId="1" applyNumberFormat="1" applyFont="1" applyBorder="1" applyAlignment="1">
      <alignment horizontal="center" vertical="center" wrapText="1"/>
    </xf>
    <xf numFmtId="167" fontId="7" fillId="0" borderId="1" xfId="1" applyNumberFormat="1" applyFont="1" applyBorder="1" applyAlignment="1">
      <alignment horizontal="center" vertical="center" wrapText="1"/>
    </xf>
    <xf numFmtId="1" fontId="7" fillId="0" borderId="1" xfId="0" applyNumberFormat="1" applyFont="1" applyBorder="1" applyAlignment="1">
      <alignment horizontal="center" vertical="center" wrapText="1"/>
    </xf>
    <xf numFmtId="0" fontId="10" fillId="0" borderId="0" xfId="0" applyFont="1"/>
    <xf numFmtId="14" fontId="5" fillId="0" borderId="0" xfId="0" applyNumberFormat="1" applyFont="1" applyAlignment="1">
      <alignment wrapText="1"/>
    </xf>
    <xf numFmtId="10" fontId="15" fillId="0" borderId="1" xfId="1" applyNumberFormat="1" applyFont="1" applyBorder="1" applyAlignment="1">
      <alignment horizontal="center" vertical="center" wrapText="1"/>
    </xf>
    <xf numFmtId="2" fontId="4" fillId="0" borderId="0" xfId="0" applyNumberFormat="1" applyFont="1" applyAlignment="1">
      <alignment horizontal="center" wrapText="1"/>
    </xf>
    <xf numFmtId="0" fontId="4" fillId="0" borderId="0" xfId="0" applyFont="1" applyAlignment="1">
      <alignment vertical="center" wrapText="1"/>
    </xf>
    <xf numFmtId="10" fontId="5" fillId="0" borderId="1" xfId="1" applyNumberFormat="1" applyFont="1" applyBorder="1" applyAlignment="1">
      <alignment horizontal="center" vertical="center"/>
    </xf>
    <xf numFmtId="38" fontId="8" fillId="3" borderId="1" xfId="2" applyNumberFormat="1" applyFont="1" applyFill="1" applyBorder="1" applyAlignment="1">
      <alignment vertical="center" wrapText="1"/>
    </xf>
    <xf numFmtId="38" fontId="8" fillId="3" borderId="3" xfId="2" applyNumberFormat="1" applyFont="1" applyFill="1" applyBorder="1" applyAlignment="1">
      <alignment horizontal="center" vertical="center" wrapText="1"/>
    </xf>
    <xf numFmtId="169" fontId="7" fillId="0" borderId="1" xfId="5" applyNumberFormat="1" applyFont="1" applyBorder="1" applyAlignment="1">
      <alignment horizontal="center"/>
    </xf>
    <xf numFmtId="49" fontId="7" fillId="0" borderId="6" xfId="5" applyNumberFormat="1" applyFont="1" applyBorder="1" applyAlignment="1">
      <alignment horizontal="center"/>
    </xf>
    <xf numFmtId="169" fontId="7" fillId="0" borderId="2" xfId="5" applyNumberFormat="1" applyFont="1" applyBorder="1" applyAlignment="1">
      <alignment horizontal="center"/>
    </xf>
    <xf numFmtId="169" fontId="7" fillId="0" borderId="2" xfId="2" applyNumberFormat="1" applyFont="1" applyBorder="1" applyAlignment="1">
      <alignment horizontal="center" vertical="center" wrapText="1"/>
    </xf>
    <xf numFmtId="49" fontId="7" fillId="0" borderId="6" xfId="2" applyNumberFormat="1" applyFont="1" applyBorder="1" applyAlignment="1">
      <alignment horizontal="center" vertical="center" wrapText="1"/>
    </xf>
    <xf numFmtId="169" fontId="7" fillId="0" borderId="6" xfId="2" applyNumberFormat="1" applyFont="1" applyBorder="1" applyAlignment="1">
      <alignment horizontal="center" vertical="center" wrapText="1"/>
    </xf>
    <xf numFmtId="38" fontId="7" fillId="15" borderId="1" xfId="2" applyNumberFormat="1" applyFont="1" applyFill="1" applyBorder="1" applyAlignment="1">
      <alignment horizontal="center" vertical="center" wrapText="1"/>
    </xf>
    <xf numFmtId="169" fontId="7" fillId="15" borderId="1" xfId="5" applyNumberFormat="1" applyFont="1" applyFill="1" applyBorder="1" applyAlignment="1">
      <alignment horizontal="center"/>
    </xf>
    <xf numFmtId="49" fontId="7" fillId="15" borderId="6" xfId="5" applyNumberFormat="1" applyFont="1" applyFill="1" applyBorder="1" applyAlignment="1">
      <alignment horizontal="center"/>
    </xf>
    <xf numFmtId="49" fontId="7" fillId="0" borderId="3" xfId="5" applyNumberFormat="1" applyFont="1" applyBorder="1" applyAlignment="1">
      <alignment horizontal="center" vertical="center" wrapText="1"/>
    </xf>
    <xf numFmtId="49" fontId="7" fillId="0" borderId="3" xfId="5" applyNumberFormat="1" applyFont="1" applyBorder="1" applyAlignment="1">
      <alignment horizontal="center"/>
    </xf>
    <xf numFmtId="169" fontId="7" fillId="0" borderId="2" xfId="5" applyNumberFormat="1" applyFont="1" applyBorder="1" applyAlignment="1">
      <alignment vertical="center" wrapText="1"/>
    </xf>
    <xf numFmtId="15" fontId="7" fillId="0" borderId="3" xfId="2" applyNumberFormat="1" applyFont="1" applyBorder="1" applyAlignment="1">
      <alignment horizontal="center" vertical="center" wrapText="1"/>
    </xf>
    <xf numFmtId="15" fontId="5" fillId="0" borderId="3" xfId="0" applyNumberFormat="1" applyFont="1" applyBorder="1" applyAlignment="1">
      <alignment horizontal="center" vertical="center" wrapText="1"/>
    </xf>
    <xf numFmtId="169" fontId="7" fillId="0" borderId="3" xfId="5" applyNumberFormat="1" applyFont="1" applyBorder="1" applyAlignment="1">
      <alignment vertical="center" wrapText="1"/>
    </xf>
    <xf numFmtId="169" fontId="8" fillId="0" borderId="1" xfId="5" applyNumberFormat="1" applyFont="1" applyBorder="1" applyAlignment="1">
      <alignment horizontal="center" vertical="center" wrapText="1"/>
    </xf>
    <xf numFmtId="0" fontId="7" fillId="0" borderId="3" xfId="2" applyFont="1" applyBorder="1" applyAlignment="1">
      <alignment vertical="center" wrapText="1"/>
    </xf>
    <xf numFmtId="0" fontId="7" fillId="0" borderId="4" xfId="2" applyFont="1" applyBorder="1" applyAlignment="1">
      <alignment vertical="center" wrapText="1"/>
    </xf>
    <xf numFmtId="169" fontId="5" fillId="0" borderId="2" xfId="0" applyNumberFormat="1" applyFont="1" applyBorder="1" applyAlignment="1">
      <alignment horizontal="center" vertical="center" wrapText="1"/>
    </xf>
    <xf numFmtId="169" fontId="5" fillId="0" borderId="4" xfId="0" applyNumberFormat="1" applyFont="1" applyBorder="1" applyAlignment="1">
      <alignment horizontal="center" vertical="center" wrapText="1"/>
    </xf>
    <xf numFmtId="49" fontId="7" fillId="0" borderId="1" xfId="5" applyNumberFormat="1" applyFont="1" applyBorder="1" applyAlignment="1">
      <alignment horizontal="center" vertical="center" wrapText="1"/>
    </xf>
    <xf numFmtId="49" fontId="7" fillId="0" borderId="1" xfId="5" applyNumberFormat="1" applyFont="1" applyBorder="1" applyAlignment="1">
      <alignment horizontal="center"/>
    </xf>
    <xf numFmtId="0" fontId="19" fillId="0" borderId="0" xfId="0" applyFont="1" applyAlignment="1">
      <alignment horizontal="left"/>
    </xf>
    <xf numFmtId="0" fontId="19" fillId="0" borderId="0" xfId="0" applyFont="1"/>
    <xf numFmtId="1" fontId="19" fillId="17" borderId="18" xfId="0" applyNumberFormat="1" applyFont="1" applyFill="1" applyBorder="1" applyAlignment="1">
      <alignment vertical="center"/>
    </xf>
    <xf numFmtId="1" fontId="19" fillId="17" borderId="1" xfId="0" applyNumberFormat="1" applyFont="1" applyFill="1" applyBorder="1" applyAlignment="1">
      <alignment vertical="center"/>
    </xf>
    <xf numFmtId="1" fontId="19" fillId="0" borderId="1" xfId="0" applyNumberFormat="1" applyFont="1" applyBorder="1" applyAlignment="1">
      <alignment vertical="center"/>
    </xf>
    <xf numFmtId="1" fontId="19" fillId="0" borderId="28" xfId="0" applyNumberFormat="1" applyFont="1" applyBorder="1" applyAlignment="1">
      <alignment vertical="center"/>
    </xf>
    <xf numFmtId="1" fontId="19" fillId="0" borderId="11" xfId="0" applyNumberFormat="1" applyFont="1" applyBorder="1" applyAlignment="1">
      <alignment vertical="center"/>
    </xf>
    <xf numFmtId="170" fontId="18" fillId="16" borderId="1" xfId="11" applyNumberFormat="1" applyFont="1" applyFill="1" applyBorder="1" applyAlignment="1">
      <alignment horizontal="right" wrapText="1"/>
    </xf>
    <xf numFmtId="164" fontId="7" fillId="0" borderId="3" xfId="11" applyFont="1" applyBorder="1" applyAlignment="1">
      <alignment vertical="center" wrapText="1"/>
    </xf>
    <xf numFmtId="164" fontId="7" fillId="0" borderId="4" xfId="11" applyFont="1" applyBorder="1" applyAlignment="1">
      <alignment vertical="center" wrapText="1"/>
    </xf>
    <xf numFmtId="0" fontId="8" fillId="0" borderId="9" xfId="0" applyFont="1" applyBorder="1" applyAlignment="1">
      <alignment vertical="center" wrapText="1"/>
    </xf>
    <xf numFmtId="0" fontId="8" fillId="0" borderId="10" xfId="0" applyFont="1" applyBorder="1" applyAlignment="1">
      <alignment vertical="center" wrapText="1"/>
    </xf>
    <xf numFmtId="14" fontId="7" fillId="0" borderId="5" xfId="0" applyNumberFormat="1" applyFont="1" applyBorder="1" applyAlignment="1">
      <alignment vertical="center" wrapText="1"/>
    </xf>
    <xf numFmtId="14" fontId="7" fillId="0" borderId="6" xfId="0" applyNumberFormat="1" applyFont="1" applyBorder="1" applyAlignment="1">
      <alignment vertical="center" wrapText="1"/>
    </xf>
    <xf numFmtId="14" fontId="7" fillId="0" borderId="7" xfId="0" applyNumberFormat="1" applyFont="1" applyBorder="1" applyAlignment="1">
      <alignment vertical="center" wrapText="1"/>
    </xf>
    <xf numFmtId="0" fontId="8" fillId="0" borderId="8" xfId="0" applyFont="1" applyBorder="1" applyAlignment="1">
      <alignment vertical="center" wrapText="1"/>
    </xf>
    <xf numFmtId="0" fontId="7" fillId="6" borderId="0" xfId="0" applyFont="1" applyFill="1" applyAlignment="1">
      <alignment vertical="center" wrapText="1"/>
    </xf>
    <xf numFmtId="0" fontId="7" fillId="0" borderId="6" xfId="0" quotePrefix="1" applyFont="1" applyBorder="1" applyAlignment="1">
      <alignment horizontal="left" vertical="center" wrapText="1"/>
    </xf>
    <xf numFmtId="0" fontId="7" fillId="0" borderId="0" xfId="0" quotePrefix="1" applyFont="1" applyAlignment="1">
      <alignment horizontal="left" vertical="center" wrapText="1"/>
    </xf>
    <xf numFmtId="49" fontId="8" fillId="0" borderId="3" xfId="0" applyNumberFormat="1" applyFont="1" applyBorder="1" applyAlignment="1">
      <alignment horizontal="left" vertical="center" wrapText="1"/>
    </xf>
    <xf numFmtId="169" fontId="7" fillId="0" borderId="1" xfId="5" applyNumberFormat="1" applyFont="1" applyBorder="1" applyAlignment="1">
      <alignment vertical="center" wrapText="1"/>
    </xf>
    <xf numFmtId="0" fontId="7" fillId="6" borderId="3"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4" fillId="0" borderId="0" xfId="0" applyFont="1" applyAlignment="1">
      <alignment vertical="top" wrapText="1"/>
    </xf>
    <xf numFmtId="0" fontId="4" fillId="0" borderId="1" xfId="0" applyFont="1" applyBorder="1" applyAlignment="1">
      <alignment wrapText="1"/>
    </xf>
    <xf numFmtId="164" fontId="4" fillId="0" borderId="0" xfId="11" applyFont="1" applyAlignment="1">
      <alignment wrapText="1"/>
    </xf>
    <xf numFmtId="178" fontId="4" fillId="0" borderId="0" xfId="0" applyNumberFormat="1" applyFont="1" applyAlignment="1">
      <alignment wrapText="1"/>
    </xf>
    <xf numFmtId="38" fontId="7" fillId="0" borderId="1" xfId="2" applyNumberFormat="1" applyFont="1" applyBorder="1" applyAlignment="1">
      <alignment horizontal="center" vertical="center" wrapText="1"/>
    </xf>
    <xf numFmtId="38" fontId="8" fillId="0" borderId="1" xfId="2" applyNumberFormat="1" applyFont="1" applyBorder="1" applyAlignment="1">
      <alignment horizontal="center" vertical="center" wrapText="1"/>
    </xf>
    <xf numFmtId="38" fontId="7" fillId="0" borderId="3" xfId="2" applyNumberFormat="1" applyFont="1" applyBorder="1" applyAlignment="1">
      <alignment horizontal="center" vertical="center" wrapText="1"/>
    </xf>
    <xf numFmtId="38" fontId="7" fillId="0" borderId="0" xfId="2" applyNumberFormat="1" applyFont="1" applyAlignment="1">
      <alignment horizontal="center" vertical="center" wrapText="1"/>
    </xf>
    <xf numFmtId="169" fontId="5" fillId="0" borderId="0" xfId="0" applyNumberFormat="1" applyFont="1" applyAlignment="1">
      <alignment horizontal="center" vertical="center" wrapText="1"/>
    </xf>
    <xf numFmtId="0" fontId="5" fillId="0" borderId="0" xfId="0" applyFont="1" applyAlignment="1">
      <alignment horizontal="center" vertical="center" wrapText="1"/>
    </xf>
    <xf numFmtId="171" fontId="18" fillId="16" borderId="0" xfId="0" applyNumberFormat="1" applyFont="1" applyFill="1" applyAlignment="1">
      <alignment horizontal="right" wrapText="1"/>
    </xf>
    <xf numFmtId="49" fontId="7" fillId="0" borderId="0" xfId="5" applyNumberFormat="1" applyFont="1" applyAlignment="1">
      <alignment horizontal="center"/>
    </xf>
    <xf numFmtId="0" fontId="20" fillId="0" borderId="0" xfId="0" applyFont="1"/>
    <xf numFmtId="38" fontId="7" fillId="0" borderId="1" xfId="2" applyNumberFormat="1" applyFont="1" applyBorder="1" applyAlignment="1">
      <alignment horizontal="center" wrapText="1"/>
    </xf>
    <xf numFmtId="0" fontId="7" fillId="0" borderId="1" xfId="0" applyFont="1" applyBorder="1" applyAlignment="1">
      <alignment horizontal="center" vertical="center" wrapText="1"/>
    </xf>
    <xf numFmtId="10" fontId="7" fillId="0" borderId="1" xfId="1" applyNumberFormat="1" applyFont="1" applyBorder="1" applyAlignment="1">
      <alignment horizontal="center" vertical="center" wrapText="1"/>
    </xf>
    <xf numFmtId="0" fontId="7" fillId="0" borderId="1" xfId="0" applyFont="1" applyBorder="1" applyAlignment="1">
      <alignment horizontal="left" vertical="center" wrapText="1"/>
    </xf>
    <xf numFmtId="15" fontId="7" fillId="0" borderId="1" xfId="0" applyNumberFormat="1" applyFont="1" applyBorder="1" applyAlignment="1">
      <alignment horizontal="center" vertical="center" wrapText="1"/>
    </xf>
    <xf numFmtId="10" fontId="8" fillId="0" borderId="1" xfId="1" applyNumberFormat="1" applyFont="1" applyBorder="1" applyAlignment="1">
      <alignment horizontal="center" vertical="center" wrapText="1"/>
    </xf>
    <xf numFmtId="0" fontId="8" fillId="4" borderId="1" xfId="0" applyFont="1" applyFill="1" applyBorder="1" applyAlignment="1">
      <alignment horizontal="center" vertical="center" wrapText="1"/>
    </xf>
    <xf numFmtId="49" fontId="9" fillId="0" borderId="3" xfId="0" applyNumberFormat="1" applyFont="1" applyBorder="1" applyAlignment="1">
      <alignment horizontal="left" vertical="center" wrapText="1"/>
    </xf>
    <xf numFmtId="0" fontId="6"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6" borderId="2" xfId="0" applyFont="1" applyFill="1" applyBorder="1" applyAlignment="1">
      <alignment horizontal="center" vertical="center" wrapText="1"/>
    </xf>
    <xf numFmtId="0" fontId="7" fillId="6" borderId="4" xfId="0" applyFont="1" applyFill="1" applyBorder="1" applyAlignment="1">
      <alignment horizontal="center" vertical="center" wrapText="1"/>
    </xf>
    <xf numFmtId="0" fontId="5" fillId="0" borderId="1" xfId="0" applyFont="1" applyBorder="1" applyAlignment="1">
      <alignment horizontal="center" wrapText="1"/>
    </xf>
    <xf numFmtId="0" fontId="7" fillId="6" borderId="1" xfId="0" applyFont="1" applyFill="1" applyBorder="1" applyAlignment="1">
      <alignment horizontal="center" vertical="center" wrapText="1"/>
    </xf>
    <xf numFmtId="0" fontId="0" fillId="0" borderId="0" xfId="0"/>
    <xf numFmtId="0" fontId="5" fillId="0" borderId="0" xfId="0" applyFont="1" applyAlignment="1">
      <alignment horizontal="left" vertical="center" wrapText="1"/>
    </xf>
    <xf numFmtId="0" fontId="7" fillId="0" borderId="11" xfId="0" applyFont="1" applyBorder="1" applyAlignment="1">
      <alignment horizontal="center" vertical="center" wrapText="1"/>
    </xf>
    <xf numFmtId="0" fontId="7" fillId="0" borderId="13" xfId="2" applyFont="1" applyBorder="1" applyAlignment="1">
      <alignment horizontal="center" vertical="center" wrapText="1"/>
    </xf>
    <xf numFmtId="169" fontId="7" fillId="0" borderId="2" xfId="5" applyNumberFormat="1" applyFont="1" applyBorder="1" applyAlignment="1">
      <alignment horizontal="center" vertical="center" wrapText="1"/>
    </xf>
    <xf numFmtId="169" fontId="7" fillId="0" borderId="3" xfId="5" applyNumberFormat="1" applyFont="1" applyBorder="1" applyAlignment="1">
      <alignment horizontal="center" vertical="center" wrapText="1"/>
    </xf>
    <xf numFmtId="169" fontId="7" fillId="15" borderId="2" xfId="5" applyNumberFormat="1" applyFont="1" applyFill="1" applyBorder="1" applyAlignment="1">
      <alignment horizontal="center"/>
    </xf>
    <xf numFmtId="171" fontId="18" fillId="16" borderId="1" xfId="0" applyNumberFormat="1" applyFont="1" applyFill="1" applyBorder="1" applyAlignment="1">
      <alignment horizontal="right" wrapText="1"/>
    </xf>
    <xf numFmtId="49" fontId="7" fillId="0" borderId="3" xfId="5" applyNumberFormat="1" applyFont="1" applyBorder="1" applyAlignment="1">
      <alignment horizontal="right" wrapText="1"/>
    </xf>
    <xf numFmtId="49" fontId="7" fillId="0" borderId="3" xfId="5" applyNumberFormat="1" applyFont="1" applyBorder="1" applyAlignment="1">
      <alignment horizontal="right"/>
    </xf>
    <xf numFmtId="169" fontId="5" fillId="0" borderId="2" xfId="0" applyNumberFormat="1" applyFont="1" applyBorder="1" applyAlignment="1">
      <alignment horizontal="right" wrapText="1"/>
    </xf>
    <xf numFmtId="49" fontId="7" fillId="0" borderId="1" xfId="5" applyNumberFormat="1" applyFont="1" applyBorder="1" applyAlignment="1">
      <alignment horizontal="right" wrapText="1"/>
    </xf>
    <xf numFmtId="49" fontId="7" fillId="0" borderId="1" xfId="5" applyNumberFormat="1" applyFont="1" applyBorder="1" applyAlignment="1">
      <alignment horizontal="right"/>
    </xf>
    <xf numFmtId="170" fontId="18" fillId="0" borderId="1" xfId="11" applyNumberFormat="1" applyFont="1" applyBorder="1" applyAlignment="1">
      <alignment horizontal="right" wrapText="1"/>
    </xf>
    <xf numFmtId="176" fontId="5" fillId="0" borderId="1" xfId="8" applyNumberFormat="1" applyFont="1" applyBorder="1"/>
    <xf numFmtId="49" fontId="7" fillId="0" borderId="3" xfId="5" applyNumberFormat="1" applyFont="1" applyBorder="1" applyAlignment="1">
      <alignment horizontal="right" vertical="center" wrapText="1"/>
    </xf>
    <xf numFmtId="177" fontId="7" fillId="0" borderId="3" xfId="5" applyNumberFormat="1" applyFont="1" applyBorder="1" applyAlignment="1">
      <alignment horizontal="right"/>
    </xf>
    <xf numFmtId="176" fontId="7" fillId="0" borderId="3" xfId="5" applyNumberFormat="1" applyFont="1" applyBorder="1" applyAlignment="1">
      <alignment vertical="center" wrapText="1"/>
    </xf>
    <xf numFmtId="176" fontId="7" fillId="0" borderId="3" xfId="5" applyNumberFormat="1" applyFont="1" applyBorder="1" applyAlignment="1">
      <alignment wrapText="1"/>
    </xf>
    <xf numFmtId="170" fontId="18" fillId="16" borderId="1" xfId="11" applyNumberFormat="1" applyFont="1" applyFill="1" applyBorder="1" applyAlignment="1">
      <alignment horizontal="right" vertical="center" wrapText="1"/>
    </xf>
    <xf numFmtId="49" fontId="7" fillId="0" borderId="1" xfId="5" applyNumberFormat="1" applyFont="1" applyBorder="1" applyAlignment="1">
      <alignment horizontal="right" vertical="center" wrapText="1"/>
    </xf>
    <xf numFmtId="0" fontId="0" fillId="0" borderId="0" xfId="0" applyAlignment="1">
      <alignment wrapText="1"/>
    </xf>
    <xf numFmtId="17" fontId="23" fillId="0" borderId="11" xfId="12" applyNumberFormat="1" applyFont="1" applyBorder="1" applyAlignment="1">
      <alignment horizontal="center" vertical="center"/>
    </xf>
    <xf numFmtId="0" fontId="0" fillId="0" borderId="0" xfId="0"/>
    <xf numFmtId="0" fontId="2" fillId="0" borderId="0" xfId="12"/>
    <xf numFmtId="17" fontId="23" fillId="0" borderId="1" xfId="12" applyNumberFormat="1" applyFont="1" applyBorder="1" applyAlignment="1">
      <alignment horizontal="center" vertical="center"/>
    </xf>
    <xf numFmtId="169" fontId="5" fillId="0" borderId="2" xfId="0" applyNumberFormat="1" applyFont="1" applyBorder="1" applyAlignment="1">
      <alignment horizontal="right" vertical="center" wrapText="1"/>
    </xf>
    <xf numFmtId="38" fontId="8" fillId="3" borderId="11" xfId="0" applyNumberFormat="1" applyFont="1" applyFill="1" applyBorder="1" applyAlignment="1">
      <alignment horizontal="center" vertical="center" wrapText="1"/>
    </xf>
    <xf numFmtId="169" fontId="2" fillId="0" borderId="0" xfId="0" applyNumberFormat="1" applyFont="1" applyAlignment="1">
      <alignment horizontal="right" wrapText="1"/>
    </xf>
    <xf numFmtId="0" fontId="2" fillId="0" borderId="0" xfId="0" applyFont="1" applyAlignment="1">
      <alignment horizontal="center" vertical="center" wrapText="1"/>
    </xf>
    <xf numFmtId="1" fontId="12" fillId="0" borderId="28" xfId="0" applyNumberFormat="1" applyFont="1" applyBorder="1" applyAlignment="1">
      <alignment horizontal="center" vertical="center" wrapText="1"/>
    </xf>
    <xf numFmtId="0" fontId="12" fillId="0" borderId="28" xfId="0" applyFont="1" applyBorder="1" applyAlignment="1">
      <alignment horizontal="center" vertical="center" wrapText="1"/>
    </xf>
    <xf numFmtId="9" fontId="19" fillId="17" borderId="4" xfId="1" applyFont="1" applyFill="1" applyBorder="1" applyAlignment="1">
      <alignment horizontal="center" vertical="center" wrapText="1"/>
    </xf>
    <xf numFmtId="1" fontId="12" fillId="17" borderId="1" xfId="0" applyNumberFormat="1" applyFont="1" applyFill="1" applyBorder="1" applyAlignment="1">
      <alignment vertical="center"/>
    </xf>
    <xf numFmtId="9" fontId="19" fillId="0" borderId="4" xfId="1" applyFont="1" applyBorder="1" applyAlignment="1">
      <alignment horizontal="center" vertical="center" wrapText="1"/>
    </xf>
    <xf numFmtId="1" fontId="12" fillId="0" borderId="1" xfId="0" applyNumberFormat="1" applyFont="1" applyBorder="1" applyAlignment="1">
      <alignment vertical="center"/>
    </xf>
    <xf numFmtId="9" fontId="19" fillId="0" borderId="4" xfId="1" applyFont="1" applyBorder="1" applyAlignment="1">
      <alignment horizontal="center"/>
    </xf>
    <xf numFmtId="174" fontId="11" fillId="0" borderId="1" xfId="0" applyNumberFormat="1" applyFont="1" applyBorder="1" applyAlignment="1">
      <alignment vertical="center"/>
    </xf>
    <xf numFmtId="9" fontId="19" fillId="0" borderId="7" xfId="1" applyFont="1" applyBorder="1" applyAlignment="1">
      <alignment horizontal="center"/>
    </xf>
    <xf numFmtId="9" fontId="19" fillId="0" borderId="37" xfId="1" applyFont="1" applyBorder="1" applyAlignment="1">
      <alignment horizontal="center"/>
    </xf>
    <xf numFmtId="170" fontId="18" fillId="0" borderId="1" xfId="11" applyNumberFormat="1" applyFont="1" applyFill="1" applyBorder="1" applyAlignment="1">
      <alignment horizontal="right" vertical="center" wrapText="1"/>
    </xf>
    <xf numFmtId="49" fontId="7" fillId="0" borderId="1" xfId="5" applyNumberFormat="1" applyFont="1" applyFill="1" applyBorder="1" applyAlignment="1">
      <alignment horizontal="right" vertical="center" wrapText="1"/>
    </xf>
    <xf numFmtId="0" fontId="8" fillId="0" borderId="1" xfId="0" applyFont="1" applyBorder="1" applyAlignment="1">
      <alignment horizontal="center" vertical="center" wrapText="1"/>
    </xf>
    <xf numFmtId="10" fontId="8" fillId="0" borderId="1" xfId="1" applyNumberFormat="1" applyFont="1" applyBorder="1" applyAlignment="1">
      <alignment horizontal="center" vertical="center" wrapText="1"/>
    </xf>
    <xf numFmtId="10" fontId="7" fillId="0" borderId="1" xfId="1" applyNumberFormat="1" applyFont="1" applyBorder="1" applyAlignment="1">
      <alignment horizontal="center" vertical="center" wrapText="1"/>
    </xf>
    <xf numFmtId="0" fontId="7" fillId="0" borderId="1" xfId="0" applyFont="1" applyBorder="1" applyAlignment="1">
      <alignment horizontal="left" vertical="center" wrapText="1"/>
    </xf>
    <xf numFmtId="2" fontId="6" fillId="0" borderId="1" xfId="1" applyNumberFormat="1" applyFont="1" applyBorder="1" applyAlignment="1">
      <alignment horizontal="center" vertical="center"/>
    </xf>
    <xf numFmtId="15" fontId="6" fillId="0" borderId="1" xfId="0" applyNumberFormat="1" applyFont="1" applyBorder="1" applyAlignment="1">
      <alignment horizontal="center" vertical="center"/>
    </xf>
    <xf numFmtId="1" fontId="6" fillId="0" borderId="1" xfId="0" applyNumberFormat="1" applyFont="1" applyBorder="1" applyAlignment="1">
      <alignment horizontal="center" vertical="center"/>
    </xf>
    <xf numFmtId="9" fontId="7" fillId="0" borderId="1" xfId="1" applyNumberFormat="1" applyFont="1" applyBorder="1" applyAlignment="1">
      <alignment horizontal="center" vertical="center" wrapText="1"/>
    </xf>
    <xf numFmtId="9" fontId="7" fillId="0" borderId="1" xfId="1" applyNumberFormat="1" applyFont="1" applyBorder="1" applyAlignment="1">
      <alignment horizontal="center" vertical="center"/>
    </xf>
    <xf numFmtId="14" fontId="32" fillId="0" borderId="1" xfId="12" applyNumberFormat="1" applyFont="1" applyBorder="1" applyAlignment="1">
      <alignment horizontal="center" vertical="center"/>
    </xf>
    <xf numFmtId="0" fontId="13" fillId="12" borderId="13" xfId="0" applyFont="1" applyFill="1" applyBorder="1" applyAlignment="1">
      <alignment horizontal="center" vertical="center" textRotation="90" wrapText="1"/>
    </xf>
    <xf numFmtId="0" fontId="23" fillId="0" borderId="1" xfId="12" applyFont="1" applyBorder="1" applyAlignment="1">
      <alignment horizontal="center" vertical="center"/>
    </xf>
    <xf numFmtId="0" fontId="23" fillId="0" borderId="11" xfId="12" applyFont="1" applyBorder="1" applyAlignment="1">
      <alignment horizontal="center" vertical="center"/>
    </xf>
    <xf numFmtId="0" fontId="3" fillId="20" borderId="0" xfId="12" applyFont="1" applyFill="1" applyAlignment="1">
      <alignment horizontal="center" vertical="center" wrapText="1"/>
    </xf>
    <xf numFmtId="0" fontId="23" fillId="0" borderId="4" xfId="12" applyFont="1" applyBorder="1" applyAlignment="1">
      <alignment horizontal="center" vertical="center"/>
    </xf>
    <xf numFmtId="0" fontId="42" fillId="0" borderId="1" xfId="15" applyFont="1" applyBorder="1" applyAlignment="1">
      <alignment horizontal="center" vertical="center" wrapText="1"/>
    </xf>
    <xf numFmtId="0" fontId="44" fillId="0" borderId="1" xfId="15" applyFont="1" applyBorder="1" applyAlignment="1">
      <alignment horizontal="center" vertical="center"/>
    </xf>
    <xf numFmtId="0" fontId="44" fillId="0" borderId="27" xfId="15" applyFont="1" applyBorder="1" applyAlignment="1">
      <alignment horizontal="center" vertical="center"/>
    </xf>
    <xf numFmtId="17" fontId="42" fillId="0" borderId="1" xfId="15" applyNumberFormat="1" applyFont="1" applyBorder="1" applyAlignment="1">
      <alignment horizontal="center"/>
    </xf>
    <xf numFmtId="0" fontId="44" fillId="0" borderId="1" xfId="15" applyFont="1" applyBorder="1" applyAlignment="1">
      <alignment horizontal="center"/>
    </xf>
    <xf numFmtId="0" fontId="44" fillId="0" borderId="27" xfId="15" applyFont="1" applyBorder="1" applyAlignment="1">
      <alignment horizontal="center"/>
    </xf>
    <xf numFmtId="0" fontId="45" fillId="0" borderId="22" xfId="15" applyFont="1" applyBorder="1"/>
    <xf numFmtId="0" fontId="45" fillId="0" borderId="0" xfId="15" applyFont="1" applyAlignment="1">
      <alignment vertical="center"/>
    </xf>
    <xf numFmtId="9" fontId="46" fillId="17" borderId="1" xfId="16" applyFont="1" applyFill="1" applyBorder="1" applyAlignment="1">
      <alignment horizontal="center" vertical="center" wrapText="1"/>
    </xf>
    <xf numFmtId="1" fontId="12" fillId="17" borderId="18" xfId="0" applyNumberFormat="1" applyFont="1" applyFill="1" applyBorder="1" applyAlignment="1">
      <alignment vertical="center"/>
    </xf>
    <xf numFmtId="9" fontId="46" fillId="0" borderId="1" xfId="16" applyFont="1" applyBorder="1" applyAlignment="1">
      <alignment horizontal="center" vertical="center" wrapText="1"/>
    </xf>
    <xf numFmtId="9" fontId="46" fillId="0" borderId="1" xfId="16" applyFont="1" applyBorder="1" applyAlignment="1">
      <alignment horizontal="center"/>
    </xf>
    <xf numFmtId="1" fontId="12" fillId="17" borderId="12" xfId="0" applyNumberFormat="1" applyFont="1" applyFill="1" applyBorder="1" applyAlignment="1">
      <alignment vertical="center"/>
    </xf>
    <xf numFmtId="9" fontId="46" fillId="0" borderId="28" xfId="16" applyFont="1" applyBorder="1" applyAlignment="1">
      <alignment horizontal="center"/>
    </xf>
    <xf numFmtId="14" fontId="34" fillId="18" borderId="11" xfId="7" applyNumberFormat="1" applyFont="1" applyFill="1" applyBorder="1" applyAlignment="1">
      <alignment horizontal="center" vertical="center"/>
    </xf>
    <xf numFmtId="0" fontId="5" fillId="0" borderId="24" xfId="0" applyFont="1" applyBorder="1"/>
    <xf numFmtId="0" fontId="42" fillId="0" borderId="0" xfId="15" applyFont="1" applyAlignment="1">
      <alignment horizontal="center" vertical="center"/>
    </xf>
    <xf numFmtId="0" fontId="44" fillId="0" borderId="0" xfId="15" applyFont="1" applyAlignment="1">
      <alignment horizontal="center" vertical="center"/>
    </xf>
    <xf numFmtId="0" fontId="44" fillId="0" borderId="0" xfId="15" applyFont="1" applyAlignment="1">
      <alignment horizontal="center"/>
    </xf>
    <xf numFmtId="0" fontId="45" fillId="0" borderId="0" xfId="15" applyFont="1" applyAlignment="1">
      <alignment horizontal="center" vertical="center"/>
    </xf>
    <xf numFmtId="17" fontId="23" fillId="0" borderId="7" xfId="12" applyNumberFormat="1" applyFont="1" applyBorder="1" applyAlignment="1">
      <alignment horizontal="center" vertical="center"/>
    </xf>
    <xf numFmtId="0" fontId="27" fillId="0" borderId="0" xfId="0" applyFont="1" applyAlignment="1">
      <alignment horizontal="left" vertical="top" wrapText="1"/>
    </xf>
    <xf numFmtId="0" fontId="1" fillId="0" borderId="14" xfId="0" applyFont="1" applyBorder="1" applyAlignment="1">
      <alignment horizontal="center" vertical="center" wrapText="1"/>
    </xf>
    <xf numFmtId="0" fontId="1" fillId="0" borderId="0" xfId="0" applyFont="1" applyBorder="1" applyAlignment="1">
      <alignment horizontal="center" vertical="center" wrapText="1"/>
    </xf>
    <xf numFmtId="0" fontId="12" fillId="0" borderId="29" xfId="0" applyFont="1" applyBorder="1" applyAlignment="1">
      <alignment horizontal="center" vertical="center"/>
    </xf>
    <xf numFmtId="0" fontId="2" fillId="7" borderId="0" xfId="12" applyFill="1"/>
    <xf numFmtId="0" fontId="27" fillId="0" borderId="0" xfId="0" applyFont="1" applyAlignment="1">
      <alignment horizontal="left" vertical="top" wrapText="1"/>
    </xf>
    <xf numFmtId="0" fontId="1" fillId="0" borderId="14" xfId="0" applyFont="1" applyBorder="1" applyAlignment="1">
      <alignment horizontal="center" vertical="center" wrapText="1"/>
    </xf>
    <xf numFmtId="0" fontId="12" fillId="0" borderId="0" xfId="0" applyFont="1" applyAlignment="1">
      <alignment horizontal="center" vertical="center"/>
    </xf>
    <xf numFmtId="0" fontId="13" fillId="12" borderId="13" xfId="0" applyFont="1" applyFill="1" applyBorder="1" applyAlignment="1">
      <alignment horizontal="center" vertical="center" textRotation="90" wrapText="1"/>
    </xf>
    <xf numFmtId="14" fontId="32" fillId="18" borderId="1" xfId="12" applyNumberFormat="1" applyFont="1" applyFill="1" applyBorder="1" applyAlignment="1">
      <alignment horizontal="center" vertical="center"/>
    </xf>
    <xf numFmtId="0" fontId="13" fillId="12" borderId="13" xfId="0" applyFont="1" applyFill="1" applyBorder="1" applyAlignment="1">
      <alignment horizontal="center" vertical="center" textRotation="90" wrapText="1"/>
    </xf>
    <xf numFmtId="0" fontId="7" fillId="0" borderId="1" xfId="0" applyFont="1" applyFill="1" applyBorder="1" applyAlignment="1">
      <alignment horizontal="center" vertical="center" wrapText="1"/>
    </xf>
    <xf numFmtId="17" fontId="23" fillId="0" borderId="1" xfId="12" applyNumberFormat="1" applyFont="1" applyBorder="1" applyAlignment="1">
      <alignment horizontal="center" vertical="center"/>
    </xf>
    <xf numFmtId="0" fontId="23" fillId="0" borderId="1" xfId="12" applyFont="1" applyBorder="1" applyAlignment="1">
      <alignment horizontal="center" vertical="center"/>
    </xf>
    <xf numFmtId="0" fontId="13" fillId="12" borderId="13" xfId="0" applyFont="1" applyFill="1" applyBorder="1" applyAlignment="1">
      <alignment horizontal="center" vertical="center" textRotation="90" wrapText="1"/>
    </xf>
    <xf numFmtId="0" fontId="7" fillId="0" borderId="2" xfId="2" applyFont="1" applyBorder="1" applyAlignment="1">
      <alignment horizontal="center" vertical="center" wrapText="1"/>
    </xf>
    <xf numFmtId="0" fontId="7" fillId="0" borderId="3" xfId="2" applyFont="1" applyBorder="1" applyAlignment="1">
      <alignment horizontal="center" vertical="center" wrapText="1"/>
    </xf>
    <xf numFmtId="0" fontId="7" fillId="0" borderId="4" xfId="2" applyFont="1" applyBorder="1" applyAlignment="1">
      <alignment horizontal="center" vertical="center" wrapText="1"/>
    </xf>
    <xf numFmtId="0" fontId="8" fillId="0" borderId="1" xfId="2" applyFont="1" applyBorder="1" applyAlignment="1">
      <alignment horizontal="center" vertical="center" wrapText="1"/>
    </xf>
    <xf numFmtId="0" fontId="7" fillId="0" borderId="1" xfId="2" applyFont="1" applyBorder="1" applyAlignment="1">
      <alignment horizontal="center" vertical="center" wrapText="1"/>
    </xf>
    <xf numFmtId="0" fontId="8" fillId="0" borderId="1" xfId="2" applyFont="1" applyBorder="1" applyAlignment="1">
      <alignment horizontal="center" vertical="center"/>
    </xf>
    <xf numFmtId="0" fontId="5" fillId="0" borderId="1" xfId="0" applyFont="1" applyBorder="1" applyAlignment="1">
      <alignment horizontal="center" vertical="center" wrapText="1"/>
    </xf>
    <xf numFmtId="0" fontId="8" fillId="14" borderId="8" xfId="2" applyFont="1" applyFill="1" applyBorder="1" applyAlignment="1">
      <alignment horizontal="center" vertical="center"/>
    </xf>
    <xf numFmtId="0" fontId="8" fillId="14" borderId="9" xfId="2" applyFont="1" applyFill="1" applyBorder="1" applyAlignment="1">
      <alignment horizontal="center" vertical="center"/>
    </xf>
    <xf numFmtId="0" fontId="8" fillId="14" borderId="10" xfId="2" applyFont="1" applyFill="1" applyBorder="1" applyAlignment="1">
      <alignment horizontal="center" vertical="center"/>
    </xf>
    <xf numFmtId="169" fontId="7" fillId="0" borderId="1" xfId="5" applyNumberFormat="1" applyFont="1" applyBorder="1" applyAlignment="1">
      <alignment horizontal="center" vertical="center" wrapText="1"/>
    </xf>
    <xf numFmtId="38" fontId="8" fillId="3" borderId="1" xfId="2" applyNumberFormat="1" applyFont="1" applyFill="1" applyBorder="1" applyAlignment="1">
      <alignment horizontal="center" vertical="center" wrapText="1"/>
    </xf>
    <xf numFmtId="169" fontId="7" fillId="0" borderId="1" xfId="5" applyNumberFormat="1" applyFont="1" applyBorder="1" applyAlignment="1">
      <alignment horizontal="right" vertical="center" wrapText="1"/>
    </xf>
    <xf numFmtId="169" fontId="7" fillId="0" borderId="2" xfId="5" applyNumberFormat="1" applyFont="1" applyBorder="1" applyAlignment="1">
      <alignment horizontal="right" vertical="center" wrapText="1"/>
    </xf>
    <xf numFmtId="169" fontId="7" fillId="0" borderId="2" xfId="5" applyNumberFormat="1" applyFont="1" applyBorder="1" applyAlignment="1">
      <alignment horizontal="right" wrapText="1"/>
    </xf>
    <xf numFmtId="169" fontId="7" fillId="0" borderId="4" xfId="5" applyNumberFormat="1" applyFont="1" applyBorder="1" applyAlignment="1">
      <alignment horizontal="right" wrapText="1"/>
    </xf>
    <xf numFmtId="169" fontId="7" fillId="0" borderId="1" xfId="2" applyNumberFormat="1" applyFont="1" applyBorder="1" applyAlignment="1">
      <alignment horizontal="center" vertical="center" wrapText="1"/>
    </xf>
    <xf numFmtId="169" fontId="2" fillId="0" borderId="2" xfId="0" applyNumberFormat="1" applyFont="1" applyBorder="1" applyAlignment="1">
      <alignment horizontal="right" wrapText="1"/>
    </xf>
    <xf numFmtId="0" fontId="2" fillId="0" borderId="1" xfId="0" applyFont="1" applyBorder="1" applyAlignment="1">
      <alignment horizontal="center" vertical="center" wrapText="1"/>
    </xf>
    <xf numFmtId="0" fontId="2" fillId="0" borderId="1" xfId="0" applyFont="1" applyBorder="1" applyAlignment="1">
      <alignment horizontal="right" wrapText="1"/>
    </xf>
    <xf numFmtId="164" fontId="7" fillId="0" borderId="4" xfId="11" applyFont="1" applyBorder="1" applyAlignment="1">
      <alignment horizontal="right" wrapText="1"/>
    </xf>
    <xf numFmtId="0" fontId="0" fillId="0" borderId="1" xfId="0" applyBorder="1" applyAlignment="1">
      <alignment horizontal="center" vertical="center" wrapText="1"/>
    </xf>
    <xf numFmtId="169" fontId="5" fillId="0" borderId="1" xfId="0" applyNumberFormat="1" applyFont="1" applyBorder="1" applyAlignment="1">
      <alignment horizontal="right" wrapText="1"/>
    </xf>
    <xf numFmtId="0" fontId="5" fillId="0" borderId="1" xfId="0" applyFont="1" applyBorder="1" applyAlignment="1">
      <alignment horizontal="right" wrapText="1"/>
    </xf>
    <xf numFmtId="169" fontId="5" fillId="0" borderId="1" xfId="0" applyNumberFormat="1" applyFont="1" applyBorder="1" applyAlignment="1">
      <alignment horizontal="center" vertical="center" wrapText="1"/>
    </xf>
    <xf numFmtId="169" fontId="7" fillId="0" borderId="0" xfId="5" applyNumberFormat="1" applyFont="1" applyAlignment="1">
      <alignment horizontal="center" vertical="center" wrapText="1"/>
    </xf>
    <xf numFmtId="0" fontId="7" fillId="0" borderId="0" xfId="2" applyFont="1" applyAlignment="1">
      <alignment horizontal="center" vertical="center" wrapText="1"/>
    </xf>
    <xf numFmtId="0" fontId="2" fillId="0" borderId="4" xfId="0" applyFont="1" applyBorder="1" applyAlignment="1">
      <alignment horizontal="center" vertical="center" wrapText="1"/>
    </xf>
    <xf numFmtId="15" fontId="0" fillId="0" borderId="1" xfId="0" applyNumberFormat="1" applyBorder="1" applyAlignment="1">
      <alignment horizontal="right" wrapText="1"/>
    </xf>
    <xf numFmtId="169" fontId="2" fillId="0" borderId="1" xfId="0" applyNumberFormat="1" applyFont="1" applyBorder="1" applyAlignment="1">
      <alignment horizontal="center" vertical="center" wrapText="1"/>
    </xf>
    <xf numFmtId="38" fontId="8" fillId="0" borderId="1" xfId="2" applyNumberFormat="1" applyFont="1" applyBorder="1" applyAlignment="1">
      <alignment horizontal="right" vertical="center"/>
    </xf>
    <xf numFmtId="171" fontId="18" fillId="16" borderId="1" xfId="0" applyNumberFormat="1" applyFont="1" applyFill="1" applyBorder="1" applyAlignment="1">
      <alignment horizontal="right" vertical="center" wrapText="1"/>
    </xf>
    <xf numFmtId="49" fontId="7" fillId="0" borderId="3" xfId="5" applyNumberFormat="1" applyFont="1" applyBorder="1" applyAlignment="1">
      <alignment horizontal="right" vertical="center"/>
    </xf>
    <xf numFmtId="169" fontId="2" fillId="0" borderId="3" xfId="0" applyNumberFormat="1" applyFont="1" applyBorder="1" applyAlignment="1">
      <alignment horizontal="right" vertical="center" wrapText="1"/>
    </xf>
    <xf numFmtId="0" fontId="2" fillId="0" borderId="3" xfId="0" applyFont="1" applyBorder="1" applyAlignment="1">
      <alignment horizontal="right" vertical="center" wrapText="1"/>
    </xf>
    <xf numFmtId="169" fontId="7" fillId="0" borderId="3" xfId="5" applyNumberFormat="1" applyFont="1" applyBorder="1" applyAlignment="1">
      <alignment horizontal="right" vertical="center" wrapText="1"/>
    </xf>
    <xf numFmtId="38" fontId="7" fillId="0" borderId="11" xfId="2" applyNumberFormat="1" applyFont="1" applyBorder="1" applyAlignment="1">
      <alignment horizontal="center" vertical="center" wrapText="1"/>
    </xf>
    <xf numFmtId="169" fontId="5" fillId="0" borderId="11" xfId="0" applyNumberFormat="1" applyFont="1" applyBorder="1" applyAlignment="1">
      <alignment horizontal="right" wrapText="1"/>
    </xf>
    <xf numFmtId="171" fontId="18" fillId="16" borderId="11" xfId="0" applyNumberFormat="1" applyFont="1" applyFill="1" applyBorder="1" applyAlignment="1">
      <alignment horizontal="right" wrapText="1"/>
    </xf>
    <xf numFmtId="49" fontId="7" fillId="0" borderId="11" xfId="5" applyNumberFormat="1" applyFont="1" applyBorder="1" applyAlignment="1">
      <alignment horizontal="right"/>
    </xf>
    <xf numFmtId="0" fontId="52" fillId="0" borderId="0" xfId="0" applyFont="1" applyAlignment="1">
      <alignment wrapText="1"/>
    </xf>
    <xf numFmtId="38" fontId="9" fillId="0" borderId="1" xfId="2" applyNumberFormat="1" applyFont="1" applyBorder="1" applyAlignment="1">
      <alignment horizontal="center" vertical="center" wrapText="1"/>
    </xf>
    <xf numFmtId="169" fontId="51" fillId="0" borderId="1" xfId="0" applyNumberFormat="1" applyFont="1" applyBorder="1" applyAlignment="1">
      <alignment horizontal="right" vertical="center" wrapText="1"/>
    </xf>
    <xf numFmtId="169" fontId="51" fillId="0" borderId="1" xfId="0" applyNumberFormat="1" applyFont="1" applyBorder="1" applyAlignment="1">
      <alignment horizontal="center" vertical="center" wrapText="1"/>
    </xf>
    <xf numFmtId="169" fontId="9" fillId="0" borderId="1" xfId="0" applyNumberFormat="1" applyFont="1" applyBorder="1" applyAlignment="1">
      <alignment horizontal="right" wrapText="1"/>
    </xf>
    <xf numFmtId="171" fontId="9" fillId="16" borderId="1" xfId="0" applyNumberFormat="1" applyFont="1" applyFill="1" applyBorder="1" applyAlignment="1">
      <alignment horizontal="right" wrapText="1"/>
    </xf>
    <xf numFmtId="49" fontId="9" fillId="0" borderId="1" xfId="5" applyNumberFormat="1" applyFont="1" applyBorder="1" applyAlignment="1">
      <alignment horizontal="right"/>
    </xf>
    <xf numFmtId="169" fontId="2" fillId="0" borderId="1" xfId="0" applyNumberFormat="1" applyFont="1" applyBorder="1" applyAlignment="1">
      <alignment wrapText="1"/>
    </xf>
    <xf numFmtId="169" fontId="5" fillId="0" borderId="0" xfId="0" applyNumberFormat="1" applyFont="1" applyAlignment="1">
      <alignment horizontal="right" wrapText="1"/>
    </xf>
    <xf numFmtId="0" fontId="2" fillId="0" borderId="3" xfId="0" applyFont="1" applyBorder="1" applyAlignment="1">
      <alignment horizontal="center" vertical="center" wrapText="1"/>
    </xf>
    <xf numFmtId="0" fontId="20" fillId="0" borderId="0" xfId="0" applyFont="1" applyAlignment="1">
      <alignment wrapText="1"/>
    </xf>
    <xf numFmtId="169" fontId="3" fillId="0" borderId="1" xfId="0" applyNumberFormat="1" applyFont="1" applyBorder="1" applyAlignment="1">
      <alignment wrapText="1"/>
    </xf>
    <xf numFmtId="169" fontId="6" fillId="0" borderId="2" xfId="0" applyNumberFormat="1" applyFont="1" applyBorder="1" applyAlignment="1">
      <alignment horizontal="right" wrapText="1"/>
    </xf>
    <xf numFmtId="170" fontId="13" fillId="0" borderId="1" xfId="11" applyNumberFormat="1" applyFont="1" applyBorder="1" applyAlignment="1">
      <alignment horizontal="right" wrapText="1"/>
    </xf>
    <xf numFmtId="49" fontId="8" fillId="0" borderId="3" xfId="5" applyNumberFormat="1" applyFont="1" applyBorder="1" applyAlignment="1">
      <alignment horizontal="right" wrapText="1"/>
    </xf>
    <xf numFmtId="0" fontId="5" fillId="0" borderId="0" xfId="0" applyFont="1" applyAlignment="1">
      <alignment horizontal="right" wrapText="1"/>
    </xf>
    <xf numFmtId="15" fontId="0" fillId="0" borderId="0" xfId="0" applyNumberFormat="1" applyAlignment="1">
      <alignment horizontal="right" wrapText="1"/>
    </xf>
    <xf numFmtId="0" fontId="2" fillId="0" borderId="0" xfId="0" applyFont="1" applyAlignment="1">
      <alignment horizontal="right" wrapText="1"/>
    </xf>
    <xf numFmtId="170" fontId="18" fillId="0" borderId="0" xfId="11" applyNumberFormat="1" applyFont="1" applyBorder="1" applyAlignment="1">
      <alignment horizontal="right" wrapText="1"/>
    </xf>
    <xf numFmtId="49" fontId="7" fillId="0" borderId="0" xfId="5" applyNumberFormat="1" applyFont="1" applyBorder="1" applyAlignment="1">
      <alignment horizontal="right" wrapText="1"/>
    </xf>
    <xf numFmtId="169" fontId="7" fillId="0" borderId="0" xfId="5" applyNumberFormat="1" applyFont="1" applyBorder="1" applyAlignment="1">
      <alignment horizontal="right" wrapText="1"/>
    </xf>
    <xf numFmtId="0" fontId="8" fillId="0" borderId="0" xfId="2" applyFont="1" applyAlignment="1">
      <alignment horizontal="left" vertical="center"/>
    </xf>
    <xf numFmtId="38" fontId="17" fillId="0" borderId="1" xfId="2" applyNumberFormat="1" applyFont="1" applyBorder="1" applyAlignment="1">
      <alignment horizontal="center" wrapText="1"/>
    </xf>
    <xf numFmtId="176" fontId="17" fillId="0" borderId="3" xfId="5" applyNumberFormat="1" applyFont="1" applyBorder="1" applyAlignment="1">
      <alignment wrapText="1"/>
    </xf>
    <xf numFmtId="171" fontId="53" fillId="16" borderId="1" xfId="0" applyNumberFormat="1" applyFont="1" applyFill="1" applyBorder="1" applyAlignment="1">
      <alignment horizontal="right" wrapText="1"/>
    </xf>
    <xf numFmtId="49" fontId="17" fillId="0" borderId="1" xfId="5" applyNumberFormat="1" applyFont="1" applyBorder="1" applyAlignment="1">
      <alignment horizontal="right"/>
    </xf>
    <xf numFmtId="0" fontId="13" fillId="12" borderId="13" xfId="0" applyFont="1" applyFill="1" applyBorder="1" applyAlignment="1">
      <alignment horizontal="center" vertical="center" textRotation="90" wrapText="1"/>
    </xf>
    <xf numFmtId="38" fontId="7" fillId="6" borderId="1" xfId="0" applyNumberFormat="1" applyFont="1" applyFill="1" applyBorder="1" applyAlignment="1">
      <alignment horizontal="center" vertical="center" wrapText="1"/>
    </xf>
    <xf numFmtId="0" fontId="19" fillId="0" borderId="0" xfId="0" applyFont="1" applyAlignment="1">
      <alignment horizontal="left" vertical="top"/>
    </xf>
    <xf numFmtId="0" fontId="58" fillId="0" borderId="0" xfId="0" applyFont="1"/>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8" fillId="0" borderId="1" xfId="0" applyFont="1" applyBorder="1" applyAlignment="1">
      <alignment horizontal="center" vertical="center" wrapText="1"/>
    </xf>
    <xf numFmtId="0" fontId="6" fillId="0" borderId="6" xfId="0" applyFont="1" applyFill="1" applyBorder="1" applyAlignment="1">
      <alignment horizontal="left" vertical="center" wrapText="1"/>
    </xf>
    <xf numFmtId="0" fontId="6" fillId="0" borderId="7"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18" fillId="0" borderId="2" xfId="0" applyFont="1" applyBorder="1" applyAlignment="1">
      <alignment horizontal="center" vertical="center" wrapText="1"/>
    </xf>
    <xf numFmtId="0" fontId="18" fillId="0" borderId="4" xfId="0" applyFont="1" applyBorder="1" applyAlignment="1">
      <alignment horizontal="center" vertical="center" wrapText="1"/>
    </xf>
    <xf numFmtId="0" fontId="7" fillId="0" borderId="2" xfId="2" applyFont="1" applyBorder="1" applyAlignment="1">
      <alignment horizontal="center" vertical="center" wrapText="1"/>
    </xf>
    <xf numFmtId="0" fontId="7" fillId="0" borderId="3" xfId="2" applyFont="1" applyBorder="1" applyAlignment="1">
      <alignment horizontal="center" vertical="center" wrapText="1"/>
    </xf>
    <xf numFmtId="0" fontId="7" fillId="0" borderId="4" xfId="2" applyFont="1" applyBorder="1" applyAlignment="1">
      <alignment horizontal="center" vertical="center" wrapText="1"/>
    </xf>
    <xf numFmtId="0" fontId="7" fillId="0" borderId="2" xfId="2" applyFont="1" applyBorder="1" applyAlignment="1">
      <alignment horizontal="left" vertical="center" wrapText="1"/>
    </xf>
    <xf numFmtId="0" fontId="7" fillId="0" borderId="3" xfId="2" applyFont="1" applyBorder="1" applyAlignment="1">
      <alignment horizontal="left" vertical="center" wrapText="1"/>
    </xf>
    <xf numFmtId="0" fontId="7" fillId="0" borderId="4" xfId="2" applyFont="1" applyBorder="1" applyAlignment="1">
      <alignment horizontal="left" vertical="center" wrapText="1"/>
    </xf>
    <xf numFmtId="0" fontId="7" fillId="0" borderId="2" xfId="2" applyFont="1" applyBorder="1" applyAlignment="1">
      <alignment horizontal="center" vertical="center"/>
    </xf>
    <xf numFmtId="0" fontId="7" fillId="0" borderId="4" xfId="2" applyFont="1" applyBorder="1" applyAlignment="1">
      <alignment horizontal="center" vertical="center"/>
    </xf>
    <xf numFmtId="0" fontId="7" fillId="0" borderId="3" xfId="2" applyFont="1" applyBorder="1" applyAlignment="1">
      <alignment horizontal="center" vertical="center"/>
    </xf>
    <xf numFmtId="0" fontId="50" fillId="0" borderId="2" xfId="2" applyFont="1" applyBorder="1" applyAlignment="1">
      <alignment horizontal="left" vertical="center" wrapText="1"/>
    </xf>
    <xf numFmtId="0" fontId="7" fillId="0" borderId="1" xfId="0" applyFont="1" applyBorder="1" applyAlignment="1">
      <alignment horizontal="left" vertical="center" wrapText="1"/>
    </xf>
    <xf numFmtId="0" fontId="7" fillId="0" borderId="27" xfId="0" applyFont="1" applyBorder="1" applyAlignment="1">
      <alignment horizontal="left" vertical="center" wrapText="1"/>
    </xf>
    <xf numFmtId="15" fontId="7" fillId="0" borderId="2" xfId="0" applyNumberFormat="1" applyFont="1" applyBorder="1" applyAlignment="1">
      <alignment horizontal="center" vertical="center" wrapText="1"/>
    </xf>
    <xf numFmtId="15" fontId="7" fillId="0" borderId="4" xfId="0" applyNumberFormat="1" applyFont="1" applyBorder="1" applyAlignment="1">
      <alignment horizontal="center" vertical="center" wrapText="1"/>
    </xf>
    <xf numFmtId="10" fontId="8" fillId="0" borderId="1" xfId="1" applyNumberFormat="1" applyFont="1" applyBorder="1" applyAlignment="1">
      <alignment horizontal="center" vertical="center" wrapText="1"/>
    </xf>
    <xf numFmtId="0" fontId="8" fillId="11" borderId="2" xfId="0" applyFont="1" applyFill="1" applyBorder="1" applyAlignment="1">
      <alignment horizontal="center" vertical="center" wrapText="1"/>
    </xf>
    <xf numFmtId="0" fontId="8" fillId="11" borderId="3" xfId="0" applyFont="1" applyFill="1" applyBorder="1" applyAlignment="1">
      <alignment horizontal="center" vertical="center" wrapText="1"/>
    </xf>
    <xf numFmtId="0" fontId="8" fillId="11" borderId="4" xfId="0" applyFont="1" applyFill="1" applyBorder="1" applyAlignment="1">
      <alignment horizontal="center" vertical="center" wrapText="1"/>
    </xf>
    <xf numFmtId="10" fontId="7" fillId="0" borderId="1" xfId="1"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2" applyFont="1" applyBorder="1" applyAlignment="1">
      <alignment horizontal="center" vertical="center"/>
    </xf>
    <xf numFmtId="0" fontId="8" fillId="0" borderId="4" xfId="2" applyFont="1" applyBorder="1" applyAlignment="1">
      <alignment horizontal="center" vertical="center"/>
    </xf>
    <xf numFmtId="0" fontId="13" fillId="12" borderId="5" xfId="0" applyFont="1" applyFill="1" applyBorder="1" applyAlignment="1">
      <alignment horizontal="center" vertical="center" textRotation="90" wrapText="1"/>
    </xf>
    <xf numFmtId="0" fontId="13" fillId="12" borderId="13" xfId="0" applyFont="1" applyFill="1" applyBorder="1" applyAlignment="1">
      <alignment horizontal="center" vertical="center" textRotation="90"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8" fillId="0" borderId="3" xfId="0" applyFont="1" applyBorder="1" applyAlignment="1">
      <alignment horizontal="center" vertical="center" wrapText="1"/>
    </xf>
    <xf numFmtId="0" fontId="13" fillId="12" borderId="11" xfId="0" applyFont="1" applyFill="1" applyBorder="1" applyAlignment="1">
      <alignment horizontal="center" vertical="center" textRotation="90" wrapText="1"/>
    </xf>
    <xf numFmtId="0" fontId="13" fillId="12" borderId="56" xfId="0" applyFont="1" applyFill="1" applyBorder="1" applyAlignment="1">
      <alignment horizontal="center" vertical="center" textRotation="90" wrapText="1"/>
    </xf>
    <xf numFmtId="0" fontId="7" fillId="0" borderId="26" xfId="2" applyFont="1" applyBorder="1" applyAlignment="1">
      <alignment horizontal="left" vertical="center" wrapText="1"/>
    </xf>
    <xf numFmtId="0" fontId="3" fillId="12" borderId="2" xfId="0" applyFont="1" applyFill="1" applyBorder="1" applyAlignment="1">
      <alignment horizontal="center" vertical="center" wrapText="1"/>
    </xf>
    <xf numFmtId="0" fontId="6" fillId="12" borderId="3" xfId="0" applyFont="1" applyFill="1" applyBorder="1" applyAlignment="1">
      <alignment horizontal="center" vertical="center" wrapText="1"/>
    </xf>
    <xf numFmtId="0" fontId="6" fillId="12" borderId="4" xfId="0" applyFont="1" applyFill="1" applyBorder="1" applyAlignment="1">
      <alignment horizontal="center" vertical="center" wrapText="1"/>
    </xf>
    <xf numFmtId="15" fontId="7" fillId="0" borderId="1" xfId="0" applyNumberFormat="1" applyFont="1" applyBorder="1" applyAlignment="1">
      <alignment horizontal="center" vertical="center" wrapText="1"/>
    </xf>
    <xf numFmtId="2" fontId="7" fillId="0" borderId="2" xfId="1" applyNumberFormat="1" applyFont="1" applyBorder="1" applyAlignment="1">
      <alignment horizontal="center" vertical="center" wrapText="1"/>
    </xf>
    <xf numFmtId="2" fontId="7" fillId="0" borderId="3" xfId="1" applyNumberFormat="1" applyFont="1" applyBorder="1" applyAlignment="1">
      <alignment horizontal="center" vertical="center" wrapText="1"/>
    </xf>
    <xf numFmtId="2" fontId="7" fillId="0" borderId="4" xfId="1" applyNumberFormat="1" applyFont="1" applyBorder="1" applyAlignment="1">
      <alignment horizontal="center" vertical="center" wrapText="1"/>
    </xf>
    <xf numFmtId="0" fontId="8" fillId="0" borderId="1" xfId="2" applyFont="1" applyBorder="1" applyAlignment="1">
      <alignment horizontal="center" vertical="center" wrapText="1"/>
    </xf>
    <xf numFmtId="0" fontId="8" fillId="0" borderId="5" xfId="2" applyFont="1" applyBorder="1" applyAlignment="1">
      <alignment horizontal="center" vertical="center" wrapText="1"/>
    </xf>
    <xf numFmtId="0" fontId="8" fillId="0" borderId="6" xfId="2" applyFont="1" applyBorder="1" applyAlignment="1">
      <alignment horizontal="center" vertical="center" wrapText="1"/>
    </xf>
    <xf numFmtId="0" fontId="8" fillId="0" borderId="7" xfId="2" applyFont="1" applyBorder="1" applyAlignment="1">
      <alignment horizontal="center" vertical="center" wrapText="1"/>
    </xf>
    <xf numFmtId="0" fontId="8" fillId="0" borderId="8" xfId="2" applyFont="1" applyBorder="1" applyAlignment="1">
      <alignment horizontal="center" vertical="center" wrapText="1"/>
    </xf>
    <xf numFmtId="0" fontId="8" fillId="0" borderId="9" xfId="2" applyFont="1" applyBorder="1" applyAlignment="1">
      <alignment horizontal="center" vertical="center" wrapText="1"/>
    </xf>
    <xf numFmtId="0" fontId="8" fillId="0" borderId="10" xfId="2" applyFont="1" applyBorder="1" applyAlignment="1">
      <alignment horizontal="center" vertical="center" wrapText="1"/>
    </xf>
    <xf numFmtId="38" fontId="8" fillId="3" borderId="5" xfId="0" applyNumberFormat="1" applyFont="1" applyFill="1" applyBorder="1" applyAlignment="1">
      <alignment horizontal="center" vertical="center" wrapText="1"/>
    </xf>
    <xf numFmtId="38" fontId="8" fillId="3" borderId="6" xfId="0" applyNumberFormat="1" applyFont="1" applyFill="1" applyBorder="1" applyAlignment="1">
      <alignment horizontal="center" vertical="center" wrapText="1"/>
    </xf>
    <xf numFmtId="38" fontId="8" fillId="3" borderId="7" xfId="0" applyNumberFormat="1" applyFont="1" applyFill="1" applyBorder="1" applyAlignment="1">
      <alignment horizontal="center" vertical="center" wrapText="1"/>
    </xf>
    <xf numFmtId="0" fontId="8" fillId="7" borderId="2" xfId="0" applyFont="1" applyFill="1" applyBorder="1" applyAlignment="1">
      <alignment horizontal="left" vertical="center" wrapText="1"/>
    </xf>
    <xf numFmtId="0" fontId="8" fillId="7" borderId="3" xfId="0" applyFont="1" applyFill="1" applyBorder="1" applyAlignment="1">
      <alignment horizontal="left" vertical="center" wrapText="1"/>
    </xf>
    <xf numFmtId="0" fontId="8" fillId="7" borderId="4" xfId="0" applyFont="1" applyFill="1" applyBorder="1" applyAlignment="1">
      <alignment horizontal="left" vertical="center" wrapText="1"/>
    </xf>
    <xf numFmtId="38" fontId="7" fillId="6" borderId="1" xfId="0" applyNumberFormat="1" applyFont="1" applyFill="1" applyBorder="1" applyAlignment="1">
      <alignment horizontal="left" vertical="center" wrapText="1"/>
    </xf>
    <xf numFmtId="14" fontId="7" fillId="6" borderId="1"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2" fontId="5" fillId="0" borderId="5" xfId="1" applyNumberFormat="1" applyFont="1" applyBorder="1" applyAlignment="1">
      <alignment horizontal="center" vertical="center" wrapText="1"/>
    </xf>
    <xf numFmtId="2" fontId="5" fillId="0" borderId="7" xfId="1" applyNumberFormat="1" applyFont="1" applyBorder="1" applyAlignment="1">
      <alignment horizontal="center" vertical="center" wrapText="1"/>
    </xf>
    <xf numFmtId="2" fontId="5" fillId="0" borderId="13" xfId="1" applyNumberFormat="1" applyFont="1" applyBorder="1" applyAlignment="1">
      <alignment horizontal="center" vertical="center" wrapText="1"/>
    </xf>
    <xf numFmtId="2" fontId="5" fillId="0" borderId="14" xfId="1" applyNumberFormat="1" applyFont="1" applyBorder="1" applyAlignment="1">
      <alignment horizontal="center" vertical="center" wrapText="1"/>
    </xf>
    <xf numFmtId="2" fontId="5" fillId="0" borderId="8" xfId="1" applyNumberFormat="1" applyFont="1" applyBorder="1" applyAlignment="1">
      <alignment horizontal="center" vertical="center" wrapText="1"/>
    </xf>
    <xf numFmtId="2" fontId="5" fillId="0" borderId="10" xfId="1" applyNumberFormat="1" applyFont="1" applyBorder="1" applyAlignment="1">
      <alignment horizontal="center" vertical="center" wrapText="1"/>
    </xf>
    <xf numFmtId="1" fontId="5" fillId="0" borderId="11" xfId="0" applyNumberFormat="1" applyFont="1" applyBorder="1" applyAlignment="1">
      <alignment horizontal="center" vertical="center"/>
    </xf>
    <xf numFmtId="1" fontId="5" fillId="0" borderId="56" xfId="0" applyNumberFormat="1" applyFont="1" applyBorder="1" applyAlignment="1">
      <alignment horizontal="center" vertical="center"/>
    </xf>
    <xf numFmtId="1" fontId="5" fillId="0" borderId="12" xfId="0" applyNumberFormat="1" applyFont="1" applyBorder="1" applyAlignment="1">
      <alignment horizontal="center" vertical="center"/>
    </xf>
    <xf numFmtId="2" fontId="5" fillId="0" borderId="2" xfId="1" applyNumberFormat="1" applyFont="1" applyBorder="1" applyAlignment="1">
      <alignment horizontal="center" vertical="center" wrapText="1"/>
    </xf>
    <xf numFmtId="2" fontId="5" fillId="0" borderId="4" xfId="1" applyNumberFormat="1" applyFont="1" applyBorder="1" applyAlignment="1">
      <alignment horizontal="center" vertical="center" wrapText="1"/>
    </xf>
    <xf numFmtId="0" fontId="6" fillId="0" borderId="1" xfId="0" applyFont="1" applyBorder="1" applyAlignment="1">
      <alignment horizontal="center" vertical="center" wrapText="1"/>
    </xf>
    <xf numFmtId="0" fontId="5" fillId="0" borderId="5" xfId="0" applyFont="1" applyBorder="1" applyAlignment="1">
      <alignment horizontal="center" wrapText="1"/>
    </xf>
    <xf numFmtId="0" fontId="5" fillId="0" borderId="6" xfId="0" applyFont="1" applyBorder="1" applyAlignment="1">
      <alignment horizontal="center" wrapText="1"/>
    </xf>
    <xf numFmtId="0" fontId="5" fillId="0" borderId="7" xfId="0" applyFont="1" applyBorder="1" applyAlignment="1">
      <alignment horizontal="center" wrapText="1"/>
    </xf>
    <xf numFmtId="0" fontId="5" fillId="0" borderId="13" xfId="0" applyFont="1" applyBorder="1" applyAlignment="1">
      <alignment horizontal="center" wrapText="1"/>
    </xf>
    <xf numFmtId="0" fontId="5" fillId="0" borderId="0" xfId="0" applyFont="1" applyAlignment="1">
      <alignment horizontal="center" wrapText="1"/>
    </xf>
    <xf numFmtId="0" fontId="5" fillId="0" borderId="14" xfId="0" applyFont="1" applyBorder="1" applyAlignment="1">
      <alignment horizontal="center" wrapText="1"/>
    </xf>
    <xf numFmtId="0" fontId="5" fillId="0" borderId="8" xfId="0" applyFont="1" applyBorder="1" applyAlignment="1">
      <alignment horizontal="center" wrapText="1"/>
    </xf>
    <xf numFmtId="0" fontId="5" fillId="0" borderId="9" xfId="0" applyFont="1" applyBorder="1" applyAlignment="1">
      <alignment horizontal="center" wrapText="1"/>
    </xf>
    <xf numFmtId="0" fontId="5" fillId="0" borderId="10" xfId="0" applyFont="1" applyBorder="1" applyAlignment="1">
      <alignment horizontal="center" wrapText="1"/>
    </xf>
    <xf numFmtId="38" fontId="7" fillId="0" borderId="18" xfId="0" applyNumberFormat="1" applyFont="1" applyFill="1" applyBorder="1" applyAlignment="1">
      <alignment vertical="center" wrapText="1"/>
    </xf>
    <xf numFmtId="0" fontId="7" fillId="0" borderId="1" xfId="0" applyFont="1" applyFill="1" applyBorder="1" applyAlignment="1">
      <alignment horizontal="center" vertical="center" wrapText="1"/>
    </xf>
    <xf numFmtId="9" fontId="7" fillId="0" borderId="18" xfId="0" applyNumberFormat="1" applyFont="1" applyFill="1" applyBorder="1" applyAlignment="1">
      <alignment horizontal="center" vertical="center" wrapText="1"/>
    </xf>
    <xf numFmtId="14" fontId="7" fillId="0" borderId="19" xfId="0" applyNumberFormat="1" applyFont="1" applyFill="1" applyBorder="1" applyAlignment="1">
      <alignment horizontal="center" vertical="center" wrapText="1"/>
    </xf>
    <xf numFmtId="9" fontId="7" fillId="0" borderId="1" xfId="0" applyNumberFormat="1" applyFont="1" applyFill="1" applyBorder="1" applyAlignment="1">
      <alignment horizontal="center" vertical="center" wrapText="1"/>
    </xf>
    <xf numFmtId="14" fontId="7" fillId="0" borderId="27" xfId="0" applyNumberFormat="1" applyFont="1" applyFill="1" applyBorder="1" applyAlignment="1">
      <alignment horizontal="center" vertical="center" wrapText="1"/>
    </xf>
    <xf numFmtId="38" fontId="7" fillId="0" borderId="1" xfId="0" applyNumberFormat="1" applyFont="1" applyFill="1" applyBorder="1" applyAlignment="1">
      <alignment horizontal="center" vertical="center" wrapText="1"/>
    </xf>
    <xf numFmtId="0" fontId="7" fillId="0" borderId="28" xfId="0" applyFont="1" applyFill="1" applyBorder="1" applyAlignment="1">
      <alignment horizontal="center" vertical="center" wrapText="1"/>
    </xf>
    <xf numFmtId="38" fontId="7" fillId="0" borderId="28" xfId="0" applyNumberFormat="1" applyFont="1" applyFill="1" applyBorder="1" applyAlignment="1">
      <alignment horizontal="left" vertical="center" wrapText="1"/>
    </xf>
    <xf numFmtId="9" fontId="7" fillId="0" borderId="28" xfId="0" applyNumberFormat="1" applyFont="1" applyFill="1" applyBorder="1" applyAlignment="1">
      <alignment horizontal="center" vertical="center" wrapText="1"/>
    </xf>
    <xf numFmtId="14" fontId="7" fillId="0" borderId="29" xfId="0" applyNumberFormat="1" applyFont="1" applyFill="1" applyBorder="1" applyAlignment="1">
      <alignment horizontal="center" vertical="center" wrapText="1"/>
    </xf>
    <xf numFmtId="38" fontId="7" fillId="0" borderId="1" xfId="0" applyNumberFormat="1" applyFont="1" applyFill="1" applyBorder="1" applyAlignment="1">
      <alignment vertical="center" wrapText="1"/>
    </xf>
    <xf numFmtId="38" fontId="7" fillId="0" borderId="1" xfId="0" applyNumberFormat="1" applyFont="1" applyFill="1" applyBorder="1" applyAlignment="1">
      <alignment horizontal="left" vertical="center" wrapText="1"/>
    </xf>
    <xf numFmtId="9" fontId="7" fillId="0" borderId="19" xfId="0" applyNumberFormat="1" applyFont="1" applyFill="1" applyBorder="1" applyAlignment="1">
      <alignment horizontal="center" vertical="center" wrapText="1"/>
    </xf>
    <xf numFmtId="9" fontId="7" fillId="0" borderId="27" xfId="0" applyNumberFormat="1" applyFont="1" applyFill="1" applyBorder="1" applyAlignment="1">
      <alignment horizontal="center" vertical="center" wrapText="1"/>
    </xf>
    <xf numFmtId="9" fontId="7" fillId="0" borderId="12" xfId="0" applyNumberFormat="1" applyFont="1" applyFill="1" applyBorder="1" applyAlignment="1">
      <alignment horizontal="center" vertical="center" wrapText="1"/>
    </xf>
    <xf numFmtId="0" fontId="7" fillId="0" borderId="11" xfId="0" applyFont="1" applyBorder="1" applyAlignment="1">
      <alignment horizontal="center" vertical="center"/>
    </xf>
    <xf numFmtId="0" fontId="7" fillId="0" borderId="56" xfId="0" applyFont="1" applyBorder="1" applyAlignment="1">
      <alignment horizontal="center" vertical="center"/>
    </xf>
    <xf numFmtId="0" fontId="7" fillId="0" borderId="12" xfId="0" applyFont="1" applyBorder="1" applyAlignment="1">
      <alignment horizontal="center" vertical="center"/>
    </xf>
    <xf numFmtId="38" fontId="7" fillId="0" borderId="18" xfId="0" applyNumberFormat="1" applyFont="1" applyFill="1" applyBorder="1" applyAlignment="1">
      <alignment horizontal="center" vertical="center" wrapText="1"/>
    </xf>
    <xf numFmtId="38" fontId="7" fillId="0" borderId="2" xfId="0" applyNumberFormat="1" applyFont="1" applyBorder="1" applyAlignment="1">
      <alignment horizontal="center" vertical="center" wrapText="1"/>
    </xf>
    <xf numFmtId="38" fontId="7" fillId="0" borderId="3" xfId="0" applyNumberFormat="1" applyFont="1" applyBorder="1" applyAlignment="1">
      <alignment horizontal="center" vertical="center" wrapText="1"/>
    </xf>
    <xf numFmtId="38" fontId="7" fillId="0" borderId="4" xfId="0" applyNumberFormat="1" applyFont="1" applyBorder="1" applyAlignment="1">
      <alignment horizontal="center" vertical="center" wrapText="1"/>
    </xf>
    <xf numFmtId="0" fontId="7" fillId="0" borderId="11" xfId="0" applyFont="1" applyBorder="1" applyAlignment="1">
      <alignment horizontal="center" vertical="center" wrapText="1"/>
    </xf>
    <xf numFmtId="0" fontId="7" fillId="0" borderId="56" xfId="0" applyFont="1" applyBorder="1" applyAlignment="1">
      <alignment horizontal="center" vertical="center" wrapText="1"/>
    </xf>
    <xf numFmtId="0" fontId="7" fillId="0" borderId="12" xfId="0" applyFont="1" applyBorder="1" applyAlignment="1">
      <alignment horizontal="center" vertical="center" wrapText="1"/>
    </xf>
    <xf numFmtId="0" fontId="8" fillId="8" borderId="8" xfId="0" applyFont="1" applyFill="1" applyBorder="1" applyAlignment="1">
      <alignment horizontal="left" vertical="center" wrapText="1"/>
    </xf>
    <xf numFmtId="0" fontId="8" fillId="8" borderId="9" xfId="0" applyFont="1" applyFill="1" applyBorder="1" applyAlignment="1">
      <alignment horizontal="left" vertical="center" wrapText="1"/>
    </xf>
    <xf numFmtId="0" fontId="8" fillId="8" borderId="10" xfId="0" applyFont="1" applyFill="1" applyBorder="1" applyAlignment="1">
      <alignment horizontal="left" vertical="center" wrapText="1"/>
    </xf>
    <xf numFmtId="38" fontId="7" fillId="6" borderId="1" xfId="0" applyNumberFormat="1" applyFont="1" applyFill="1" applyBorder="1" applyAlignment="1">
      <alignment vertical="center" wrapText="1"/>
    </xf>
    <xf numFmtId="14" fontId="7" fillId="0" borderId="1" xfId="0" applyNumberFormat="1" applyFont="1" applyFill="1" applyBorder="1" applyAlignment="1">
      <alignment horizontal="center" vertical="center" wrapText="1"/>
    </xf>
    <xf numFmtId="38" fontId="7" fillId="0" borderId="11" xfId="0" applyNumberFormat="1" applyFont="1" applyFill="1" applyBorder="1" applyAlignment="1">
      <alignment horizontal="center" vertical="center" wrapText="1"/>
    </xf>
    <xf numFmtId="0" fontId="7" fillId="0" borderId="18" xfId="0" applyFont="1" applyFill="1" applyBorder="1" applyAlignment="1">
      <alignment horizontal="center" vertical="center" wrapText="1"/>
    </xf>
    <xf numFmtId="9" fontId="7" fillId="0" borderId="11" xfId="0" applyNumberFormat="1" applyFont="1" applyFill="1" applyBorder="1" applyAlignment="1">
      <alignment horizontal="center" vertical="center" wrapText="1"/>
    </xf>
    <xf numFmtId="14" fontId="7" fillId="0" borderId="40" xfId="0" applyNumberFormat="1" applyFont="1" applyFill="1" applyBorder="1" applyAlignment="1">
      <alignment horizontal="center" vertical="center" wrapText="1"/>
    </xf>
    <xf numFmtId="38" fontId="7" fillId="0" borderId="11" xfId="0" applyNumberFormat="1"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0" fontId="7" fillId="0" borderId="11" xfId="0" applyFont="1" applyFill="1" applyBorder="1" applyAlignment="1">
      <alignment horizontal="center" vertical="center" wrapText="1"/>
    </xf>
    <xf numFmtId="38" fontId="7" fillId="0" borderId="18" xfId="0" applyNumberFormat="1" applyFont="1" applyFill="1" applyBorder="1" applyAlignment="1">
      <alignment horizontal="left" vertical="center" wrapText="1"/>
    </xf>
    <xf numFmtId="0" fontId="21" fillId="0" borderId="2" xfId="0" applyFont="1" applyBorder="1" applyAlignment="1">
      <alignment horizontal="center" vertical="center" wrapText="1"/>
    </xf>
    <xf numFmtId="0" fontId="21" fillId="0" borderId="3"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10" xfId="0" applyFont="1" applyBorder="1" applyAlignment="1">
      <alignment horizontal="center" vertical="center" wrapText="1"/>
    </xf>
    <xf numFmtId="0" fontId="8" fillId="14" borderId="5" xfId="0" applyFont="1" applyFill="1" applyBorder="1" applyAlignment="1">
      <alignment horizontal="center" vertical="center" wrapText="1"/>
    </xf>
    <xf numFmtId="0" fontId="8" fillId="14" borderId="7" xfId="0" applyFont="1" applyFill="1" applyBorder="1" applyAlignment="1">
      <alignment horizontal="center" vertical="center" wrapText="1"/>
    </xf>
    <xf numFmtId="38" fontId="8" fillId="14" borderId="5" xfId="0" applyNumberFormat="1" applyFont="1" applyFill="1" applyBorder="1" applyAlignment="1">
      <alignment horizontal="center" vertical="center" wrapText="1"/>
    </xf>
    <xf numFmtId="38" fontId="8" fillId="14" borderId="6" xfId="0" applyNumberFormat="1" applyFont="1" applyFill="1" applyBorder="1" applyAlignment="1">
      <alignment horizontal="center" vertical="center" wrapText="1"/>
    </xf>
    <xf numFmtId="38" fontId="8" fillId="14" borderId="7" xfId="0" applyNumberFormat="1" applyFont="1" applyFill="1" applyBorder="1" applyAlignment="1">
      <alignment horizontal="center" vertical="center" wrapText="1"/>
    </xf>
    <xf numFmtId="38" fontId="7" fillId="0" borderId="11" xfId="0" applyNumberFormat="1" applyFont="1" applyFill="1" applyBorder="1" applyAlignment="1">
      <alignment vertical="center" wrapText="1"/>
    </xf>
    <xf numFmtId="38" fontId="7" fillId="0" borderId="28" xfId="0" applyNumberFormat="1" applyFont="1" applyFill="1" applyBorder="1" applyAlignment="1">
      <alignment horizontal="center" vertical="center" wrapText="1"/>
    </xf>
    <xf numFmtId="38" fontId="7" fillId="0" borderId="28" xfId="0" applyNumberFormat="1" applyFont="1" applyFill="1" applyBorder="1" applyAlignment="1">
      <alignment vertical="center" wrapText="1"/>
    </xf>
    <xf numFmtId="38" fontId="8" fillId="3" borderId="2" xfId="0" applyNumberFormat="1" applyFont="1" applyFill="1" applyBorder="1" applyAlignment="1">
      <alignment horizontal="center" vertical="center" wrapText="1"/>
    </xf>
    <xf numFmtId="38" fontId="8" fillId="3" borderId="4" xfId="0" applyNumberFormat="1" applyFont="1" applyFill="1" applyBorder="1" applyAlignment="1">
      <alignment horizontal="center" vertical="center" wrapText="1"/>
    </xf>
    <xf numFmtId="38" fontId="8" fillId="3" borderId="3"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0" fontId="38" fillId="0" borderId="5" xfId="0" applyFont="1" applyBorder="1" applyAlignment="1">
      <alignment horizontal="center" vertical="center" wrapText="1"/>
    </xf>
    <xf numFmtId="0" fontId="38" fillId="0" borderId="6" xfId="0" applyFont="1" applyBorder="1" applyAlignment="1">
      <alignment horizontal="center" vertical="center" wrapText="1"/>
    </xf>
    <xf numFmtId="0" fontId="38" fillId="0" borderId="7" xfId="0" applyFont="1" applyBorder="1" applyAlignment="1">
      <alignment horizontal="center" vertical="center" wrapText="1"/>
    </xf>
    <xf numFmtId="0" fontId="38" fillId="0" borderId="13" xfId="0" applyFont="1" applyBorder="1" applyAlignment="1">
      <alignment horizontal="center" vertical="center" wrapText="1"/>
    </xf>
    <xf numFmtId="0" fontId="38" fillId="0" borderId="0" xfId="0" applyFont="1" applyAlignment="1">
      <alignment horizontal="center" vertical="center" wrapText="1"/>
    </xf>
    <xf numFmtId="0" fontId="38" fillId="0" borderId="14" xfId="0" applyFont="1" applyBorder="1" applyAlignment="1">
      <alignment horizontal="center" vertical="center" wrapText="1"/>
    </xf>
    <xf numFmtId="0" fontId="7" fillId="4" borderId="5"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0" xfId="0" applyFont="1" applyFill="1" applyAlignment="1">
      <alignment horizontal="center" vertical="center" wrapText="1"/>
    </xf>
    <xf numFmtId="0" fontId="7" fillId="4" borderId="14"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0" xfId="0" applyFont="1" applyAlignment="1">
      <alignment horizontal="center" vertical="center" wrapText="1"/>
    </xf>
    <xf numFmtId="0" fontId="6" fillId="0" borderId="1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1" xfId="0" applyFont="1" applyBorder="1" applyAlignment="1">
      <alignment horizontal="center" vertical="center" wrapText="1"/>
    </xf>
    <xf numFmtId="14" fontId="7" fillId="0" borderId="1" xfId="0" applyNumberFormat="1" applyFont="1" applyBorder="1" applyAlignment="1">
      <alignment horizontal="center" vertical="center" wrapText="1"/>
    </xf>
    <xf numFmtId="0" fontId="9" fillId="0" borderId="2" xfId="0" applyFont="1" applyBorder="1" applyAlignment="1">
      <alignment horizontal="center" vertical="center" wrapText="1"/>
    </xf>
    <xf numFmtId="38" fontId="8" fillId="3" borderId="8" xfId="0" applyNumberFormat="1" applyFont="1" applyFill="1" applyBorder="1" applyAlignment="1">
      <alignment horizontal="center" vertical="center" wrapText="1"/>
    </xf>
    <xf numFmtId="38" fontId="8" fillId="3" borderId="9" xfId="0" applyNumberFormat="1" applyFont="1" applyFill="1" applyBorder="1" applyAlignment="1">
      <alignment horizontal="center" vertical="center" wrapText="1"/>
    </xf>
    <xf numFmtId="38" fontId="8" fillId="3" borderId="10" xfId="0" applyNumberFormat="1" applyFont="1" applyFill="1" applyBorder="1" applyAlignment="1">
      <alignment horizontal="center" vertical="center" wrapText="1"/>
    </xf>
    <xf numFmtId="38" fontId="8" fillId="3" borderId="5" xfId="0" applyNumberFormat="1" applyFont="1" applyFill="1" applyBorder="1" applyAlignment="1">
      <alignment horizontal="center" vertical="center"/>
    </xf>
    <xf numFmtId="38" fontId="8" fillId="3" borderId="6" xfId="0" applyNumberFormat="1" applyFont="1" applyFill="1" applyBorder="1" applyAlignment="1">
      <alignment horizontal="center" vertical="center"/>
    </xf>
    <xf numFmtId="38" fontId="8" fillId="3" borderId="7" xfId="0" applyNumberFormat="1" applyFont="1" applyFill="1" applyBorder="1" applyAlignment="1">
      <alignment horizontal="center" vertical="center"/>
    </xf>
    <xf numFmtId="38" fontId="8" fillId="3" borderId="8" xfId="0" applyNumberFormat="1" applyFont="1" applyFill="1" applyBorder="1" applyAlignment="1">
      <alignment horizontal="center" vertical="center"/>
    </xf>
    <xf numFmtId="38" fontId="8" fillId="3" borderId="9" xfId="0" applyNumberFormat="1" applyFont="1" applyFill="1" applyBorder="1" applyAlignment="1">
      <alignment horizontal="center" vertical="center"/>
    </xf>
    <xf numFmtId="38" fontId="8" fillId="3" borderId="10" xfId="0" applyNumberFormat="1" applyFont="1" applyFill="1" applyBorder="1" applyAlignment="1">
      <alignment horizontal="center" vertical="center"/>
    </xf>
    <xf numFmtId="38" fontId="8" fillId="3"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40" fontId="8" fillId="5" borderId="2" xfId="0" applyNumberFormat="1" applyFont="1" applyFill="1" applyBorder="1" applyAlignment="1">
      <alignment horizontal="center" vertical="center"/>
    </xf>
    <xf numFmtId="40" fontId="8" fillId="5" borderId="3" xfId="0" applyNumberFormat="1" applyFont="1" applyFill="1" applyBorder="1" applyAlignment="1">
      <alignment horizontal="center" vertical="center"/>
    </xf>
    <xf numFmtId="40" fontId="8" fillId="5" borderId="4" xfId="0" applyNumberFormat="1" applyFont="1" applyFill="1" applyBorder="1" applyAlignment="1">
      <alignment horizontal="center" vertical="center"/>
    </xf>
    <xf numFmtId="0" fontId="3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0" xfId="0" applyFont="1" applyAlignment="1">
      <alignment horizontal="center" vertical="center" wrapText="1"/>
    </xf>
    <xf numFmtId="0" fontId="9" fillId="0" borderId="14"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7" fillId="4" borderId="1" xfId="0" applyFont="1" applyFill="1" applyBorder="1" applyAlignment="1">
      <alignment horizontal="center" vertical="center" wrapText="1"/>
    </xf>
    <xf numFmtId="14" fontId="5" fillId="18" borderId="1" xfId="0" applyNumberFormat="1" applyFont="1" applyFill="1" applyBorder="1" applyAlignment="1">
      <alignment horizontal="center" vertical="center" wrapText="1"/>
    </xf>
    <xf numFmtId="0" fontId="7" fillId="0" borderId="1" xfId="0" applyFont="1" applyBorder="1" applyAlignment="1">
      <alignment horizontal="center" wrapText="1"/>
    </xf>
    <xf numFmtId="0" fontId="8"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6" fontId="5" fillId="0" borderId="1" xfId="0" applyNumberFormat="1" applyFont="1" applyBorder="1" applyAlignment="1">
      <alignment horizontal="center" vertical="center" wrapText="1"/>
    </xf>
    <xf numFmtId="0" fontId="6" fillId="6" borderId="2"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5"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5" fillId="6" borderId="9" xfId="0" applyFont="1" applyFill="1" applyBorder="1" applyAlignment="1">
      <alignment horizontal="center" vertical="center" wrapText="1"/>
    </xf>
    <xf numFmtId="0" fontId="5" fillId="6" borderId="10"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38" fillId="0" borderId="8" xfId="0" applyFont="1" applyBorder="1" applyAlignment="1">
      <alignment horizontal="center" vertical="center" wrapText="1"/>
    </xf>
    <xf numFmtId="0" fontId="38" fillId="0" borderId="9" xfId="0" applyFont="1" applyBorder="1" applyAlignment="1">
      <alignment horizontal="center" vertical="center" wrapText="1"/>
    </xf>
    <xf numFmtId="0" fontId="38" fillId="0" borderId="10" xfId="0" applyFont="1" applyBorder="1" applyAlignment="1">
      <alignment horizontal="center" vertical="center" wrapText="1"/>
    </xf>
    <xf numFmtId="0" fontId="4" fillId="0" borderId="0" xfId="0" applyFont="1" applyAlignment="1">
      <alignment horizontal="center" wrapText="1"/>
    </xf>
    <xf numFmtId="0" fontId="8" fillId="8" borderId="2" xfId="0" applyFont="1" applyFill="1" applyBorder="1" applyAlignment="1">
      <alignment horizontal="left" vertical="center" wrapText="1"/>
    </xf>
    <xf numFmtId="0" fontId="8" fillId="8" borderId="3" xfId="0" applyFont="1" applyFill="1" applyBorder="1" applyAlignment="1">
      <alignment horizontal="left" vertical="center" wrapText="1"/>
    </xf>
    <xf numFmtId="0" fontId="8" fillId="8" borderId="4" xfId="0" applyFont="1" applyFill="1" applyBorder="1" applyAlignment="1">
      <alignment horizontal="left"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48" fillId="0" borderId="5" xfId="0" applyFont="1" applyBorder="1" applyAlignment="1">
      <alignment horizontal="center" vertical="center" wrapText="1"/>
    </xf>
    <xf numFmtId="0" fontId="48" fillId="0" borderId="6" xfId="0" applyFont="1" applyBorder="1" applyAlignment="1">
      <alignment horizontal="center" vertical="center" wrapText="1"/>
    </xf>
    <xf numFmtId="0" fontId="48" fillId="0" borderId="7" xfId="0" applyFont="1" applyBorder="1" applyAlignment="1">
      <alignment horizontal="center" vertical="center" wrapText="1"/>
    </xf>
    <xf numFmtId="0" fontId="8" fillId="6" borderId="1" xfId="0" applyFont="1" applyFill="1" applyBorder="1" applyAlignment="1">
      <alignment horizontal="center" vertical="center" wrapText="1"/>
    </xf>
    <xf numFmtId="0" fontId="7" fillId="6" borderId="2" xfId="0" applyFont="1" applyFill="1" applyBorder="1" applyAlignment="1">
      <alignment horizontal="left" vertical="center" wrapText="1"/>
    </xf>
    <xf numFmtId="0" fontId="7" fillId="6" borderId="3" xfId="0" applyFont="1" applyFill="1" applyBorder="1" applyAlignment="1">
      <alignment horizontal="left" vertical="center" wrapText="1"/>
    </xf>
    <xf numFmtId="0" fontId="7" fillId="6" borderId="4" xfId="0" applyFont="1" applyFill="1" applyBorder="1" applyAlignment="1">
      <alignment horizontal="left"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49" fontId="7" fillId="6" borderId="2" xfId="0" applyNumberFormat="1" applyFont="1" applyFill="1" applyBorder="1" applyAlignment="1">
      <alignment vertical="center" wrapText="1"/>
    </xf>
    <xf numFmtId="49" fontId="9" fillId="6" borderId="3" xfId="0" applyNumberFormat="1" applyFont="1" applyFill="1" applyBorder="1" applyAlignment="1">
      <alignment vertical="center" wrapText="1"/>
    </xf>
    <xf numFmtId="49" fontId="9" fillId="6" borderId="4" xfId="0" applyNumberFormat="1" applyFont="1" applyFill="1" applyBorder="1" applyAlignment="1">
      <alignment vertical="center" wrapText="1"/>
    </xf>
    <xf numFmtId="0" fontId="7" fillId="6" borderId="2" xfId="0" applyFont="1" applyFill="1" applyBorder="1" applyAlignment="1">
      <alignment horizontal="center" vertical="center" wrapText="1"/>
    </xf>
    <xf numFmtId="0" fontId="7" fillId="6" borderId="4" xfId="0" applyFont="1" applyFill="1" applyBorder="1" applyAlignment="1">
      <alignment horizontal="center" vertical="center" wrapText="1"/>
    </xf>
    <xf numFmtId="49" fontId="7" fillId="6" borderId="2" xfId="0" applyNumberFormat="1" applyFont="1" applyFill="1" applyBorder="1" applyAlignment="1">
      <alignment horizontal="left" vertical="center" wrapText="1"/>
    </xf>
    <xf numFmtId="49" fontId="9" fillId="6" borderId="3" xfId="0" applyNumberFormat="1" applyFont="1" applyFill="1" applyBorder="1" applyAlignment="1">
      <alignment horizontal="left" vertical="center" wrapText="1"/>
    </xf>
    <xf numFmtId="49" fontId="9" fillId="6" borderId="4" xfId="0" applyNumberFormat="1" applyFont="1" applyFill="1" applyBorder="1" applyAlignment="1">
      <alignment horizontal="left" vertical="center" wrapText="1"/>
    </xf>
    <xf numFmtId="0" fontId="5" fillId="6" borderId="33" xfId="0" applyFont="1" applyFill="1" applyBorder="1" applyAlignment="1">
      <alignment horizontal="center" vertical="center" wrapText="1"/>
    </xf>
    <xf numFmtId="0" fontId="5" fillId="6" borderId="24" xfId="0" applyFont="1" applyFill="1" applyBorder="1" applyAlignment="1">
      <alignment horizontal="center" vertical="center" wrapText="1"/>
    </xf>
    <xf numFmtId="0" fontId="5" fillId="6" borderId="66" xfId="0" applyFont="1" applyFill="1" applyBorder="1" applyAlignment="1">
      <alignment horizontal="center" vertical="center" wrapText="1"/>
    </xf>
    <xf numFmtId="0" fontId="5" fillId="6" borderId="62" xfId="0" applyFont="1" applyFill="1" applyBorder="1" applyAlignment="1">
      <alignment horizontal="center" vertical="center" wrapText="1"/>
    </xf>
    <xf numFmtId="0" fontId="5" fillId="6" borderId="59" xfId="0" applyFont="1" applyFill="1" applyBorder="1" applyAlignment="1">
      <alignment horizontal="center" vertical="center"/>
    </xf>
    <xf numFmtId="0" fontId="5" fillId="6" borderId="65" xfId="0" applyFont="1" applyFill="1" applyBorder="1" applyAlignment="1">
      <alignment horizontal="center" vertical="center"/>
    </xf>
    <xf numFmtId="0" fontId="27" fillId="0" borderId="0" xfId="0" applyFont="1" applyAlignment="1">
      <alignment horizontal="left" vertical="top" wrapText="1"/>
    </xf>
    <xf numFmtId="0" fontId="14" fillId="6" borderId="2" xfId="0" applyFont="1" applyFill="1" applyBorder="1" applyAlignment="1">
      <alignment horizontal="center" vertical="center" wrapText="1"/>
    </xf>
    <xf numFmtId="0" fontId="14" fillId="6" borderId="3" xfId="0" applyFont="1" applyFill="1" applyBorder="1" applyAlignment="1">
      <alignment horizontal="center" vertical="center" wrapText="1"/>
    </xf>
    <xf numFmtId="0" fontId="14" fillId="6" borderId="4" xfId="0" applyFont="1" applyFill="1" applyBorder="1" applyAlignment="1">
      <alignment horizontal="center" vertical="center" wrapText="1"/>
    </xf>
    <xf numFmtId="0" fontId="5" fillId="6" borderId="13" xfId="0" applyFont="1" applyFill="1" applyBorder="1" applyAlignment="1">
      <alignment horizontal="center" vertical="center" wrapText="1"/>
    </xf>
    <xf numFmtId="0" fontId="5" fillId="6" borderId="0" xfId="0" applyFont="1" applyFill="1" applyAlignment="1">
      <alignment horizontal="center" vertical="center" wrapText="1"/>
    </xf>
    <xf numFmtId="0" fontId="5" fillId="6" borderId="3" xfId="0" applyFont="1" applyFill="1" applyBorder="1" applyAlignment="1">
      <alignment horizontal="center" vertical="center"/>
    </xf>
    <xf numFmtId="0" fontId="5" fillId="6" borderId="4" xfId="0" applyFont="1" applyFill="1" applyBorder="1" applyAlignment="1">
      <alignment horizontal="center" vertical="center"/>
    </xf>
    <xf numFmtId="0" fontId="7" fillId="6" borderId="3"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10" fontId="7" fillId="0" borderId="2" xfId="1" applyNumberFormat="1" applyFont="1" applyBorder="1" applyAlignment="1">
      <alignment horizontal="center" vertical="center" wrapText="1"/>
    </xf>
    <xf numFmtId="10" fontId="7" fillId="0" borderId="4" xfId="1" applyNumberFormat="1" applyFont="1" applyBorder="1" applyAlignment="1">
      <alignment horizontal="center" vertical="center" wrapText="1"/>
    </xf>
    <xf numFmtId="9" fontId="8" fillId="0" borderId="1" xfId="1" applyFont="1" applyBorder="1" applyAlignment="1">
      <alignment horizontal="center" vertical="center" wrapText="1"/>
    </xf>
    <xf numFmtId="0" fontId="8" fillId="0" borderId="1" xfId="2" applyFont="1" applyBorder="1" applyAlignment="1">
      <alignment horizontal="center" vertical="center"/>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3" fillId="12" borderId="2" xfId="0" applyFont="1" applyFill="1" applyBorder="1" applyAlignment="1">
      <alignment horizontal="left" vertical="center" wrapText="1"/>
    </xf>
    <xf numFmtId="0" fontId="3" fillId="12" borderId="3" xfId="0" applyFont="1" applyFill="1" applyBorder="1" applyAlignment="1">
      <alignment horizontal="left" vertical="center" wrapText="1"/>
    </xf>
    <xf numFmtId="0" fontId="3" fillId="12" borderId="4" xfId="0" applyFont="1" applyFill="1" applyBorder="1" applyAlignment="1">
      <alignment horizontal="left" vertical="center" wrapText="1"/>
    </xf>
    <xf numFmtId="0" fontId="8" fillId="6" borderId="2" xfId="0" applyFont="1" applyFill="1" applyBorder="1" applyAlignment="1">
      <alignment horizontal="center" vertical="center" wrapText="1"/>
    </xf>
    <xf numFmtId="0" fontId="8" fillId="6" borderId="3" xfId="0" applyFont="1" applyFill="1" applyBorder="1" applyAlignment="1">
      <alignment horizontal="center" vertical="center"/>
    </xf>
    <xf numFmtId="0" fontId="8" fillId="6" borderId="4" xfId="0" applyFont="1" applyFill="1" applyBorder="1" applyAlignment="1">
      <alignment horizontal="center" vertical="center"/>
    </xf>
    <xf numFmtId="0" fontId="8" fillId="3" borderId="2" xfId="0" applyFont="1" applyFill="1" applyBorder="1" applyAlignment="1">
      <alignment horizontal="left" vertical="center" wrapText="1"/>
    </xf>
    <xf numFmtId="0" fontId="8" fillId="3" borderId="3" xfId="0" applyFont="1" applyFill="1" applyBorder="1" applyAlignment="1">
      <alignment horizontal="left" vertical="center" wrapText="1"/>
    </xf>
    <xf numFmtId="0" fontId="8" fillId="3" borderId="4" xfId="0" applyFont="1" applyFill="1" applyBorder="1" applyAlignment="1">
      <alignment horizontal="left" vertical="center" wrapText="1"/>
    </xf>
    <xf numFmtId="49" fontId="9" fillId="0" borderId="1" xfId="0" applyNumberFormat="1" applyFont="1" applyBorder="1" applyAlignment="1">
      <alignment horizontal="left" vertical="center" wrapText="1"/>
    </xf>
    <xf numFmtId="49" fontId="14" fillId="0" borderId="1" xfId="0" applyNumberFormat="1" applyFont="1" applyBorder="1" applyAlignment="1">
      <alignment horizontal="left" vertical="center" wrapText="1"/>
    </xf>
    <xf numFmtId="0" fontId="5" fillId="6" borderId="1" xfId="0" applyFont="1" applyFill="1" applyBorder="1" applyAlignment="1">
      <alignment horizontal="center" vertical="center" wrapText="1"/>
    </xf>
    <xf numFmtId="0" fontId="22" fillId="0" borderId="5"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14"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10" xfId="0" applyFont="1" applyBorder="1" applyAlignment="1">
      <alignment horizontal="center" vertical="center" wrapText="1"/>
    </xf>
    <xf numFmtId="0" fontId="8" fillId="19" borderId="2" xfId="0" applyFont="1" applyFill="1" applyBorder="1" applyAlignment="1">
      <alignment horizontal="left" vertical="center" wrapText="1"/>
    </xf>
    <xf numFmtId="0" fontId="8" fillId="19" borderId="3" xfId="0" applyFont="1" applyFill="1" applyBorder="1" applyAlignment="1">
      <alignment horizontal="left" vertical="center" wrapText="1"/>
    </xf>
    <xf numFmtId="0" fontId="8" fillId="19" borderId="4" xfId="0" applyFont="1" applyFill="1" applyBorder="1" applyAlignment="1">
      <alignment horizontal="left" vertical="center" wrapText="1"/>
    </xf>
    <xf numFmtId="0" fontId="8" fillId="3" borderId="5"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8" fillId="7" borderId="3" xfId="0" applyFont="1" applyFill="1" applyBorder="1" applyAlignment="1">
      <alignment horizontal="center" vertical="center" wrapText="1"/>
    </xf>
    <xf numFmtId="0" fontId="8" fillId="7" borderId="4" xfId="0" applyFont="1" applyFill="1" applyBorder="1" applyAlignment="1">
      <alignment horizontal="center" vertical="center" wrapText="1"/>
    </xf>
    <xf numFmtId="0" fontId="8" fillId="7" borderId="2" xfId="0" applyFont="1" applyFill="1" applyBorder="1" applyAlignment="1">
      <alignment horizontal="center" vertical="center" wrapText="1"/>
    </xf>
    <xf numFmtId="0" fontId="8" fillId="13" borderId="2" xfId="0" applyFont="1" applyFill="1" applyBorder="1" applyAlignment="1">
      <alignment horizontal="center" vertical="center" wrapText="1"/>
    </xf>
    <xf numFmtId="0" fontId="8" fillId="13" borderId="3" xfId="0" applyFont="1" applyFill="1" applyBorder="1" applyAlignment="1">
      <alignment horizontal="center" vertical="center" wrapText="1"/>
    </xf>
    <xf numFmtId="0" fontId="8" fillId="13" borderId="4"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1" xfId="0" applyNumberFormat="1" applyFont="1" applyBorder="1" applyAlignment="1">
      <alignment horizontal="left" vertical="center" wrapText="1"/>
    </xf>
    <xf numFmtId="9" fontId="7" fillId="0" borderId="1" xfId="1" applyNumberFormat="1"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Fill="1" applyBorder="1" applyAlignment="1">
      <alignment horizontal="left" vertical="center" wrapText="1"/>
    </xf>
    <xf numFmtId="0" fontId="48" fillId="0" borderId="2" xfId="0" applyFont="1" applyBorder="1" applyAlignment="1">
      <alignment horizontal="center" vertical="center" wrapText="1"/>
    </xf>
    <xf numFmtId="0" fontId="48" fillId="0" borderId="3" xfId="0" applyFont="1" applyBorder="1" applyAlignment="1">
      <alignment horizontal="center" vertical="center" wrapText="1"/>
    </xf>
    <xf numFmtId="0" fontId="48" fillId="0" borderId="4" xfId="0" applyFont="1" applyBorder="1" applyAlignment="1">
      <alignment horizontal="center" vertical="center" wrapText="1"/>
    </xf>
    <xf numFmtId="10" fontId="8" fillId="0" borderId="2" xfId="1" applyNumberFormat="1" applyFont="1" applyBorder="1" applyAlignment="1">
      <alignment horizontal="center" vertical="center" wrapText="1"/>
    </xf>
    <xf numFmtId="10" fontId="8" fillId="0" borderId="3" xfId="1" applyNumberFormat="1" applyFont="1" applyBorder="1" applyAlignment="1">
      <alignment horizontal="center" vertical="center" wrapText="1"/>
    </xf>
    <xf numFmtId="10" fontId="8" fillId="0" borderId="4" xfId="1" applyNumberFormat="1" applyFont="1" applyBorder="1" applyAlignment="1">
      <alignment horizontal="center" vertical="center" wrapText="1"/>
    </xf>
    <xf numFmtId="0" fontId="49" fillId="0" borderId="5" xfId="0" applyFont="1" applyBorder="1" applyAlignment="1">
      <alignment horizontal="center" vertical="center" wrapText="1"/>
    </xf>
    <xf numFmtId="0" fontId="49" fillId="0" borderId="6" xfId="0" applyFont="1" applyBorder="1" applyAlignment="1">
      <alignment horizontal="center" vertical="center" wrapText="1"/>
    </xf>
    <xf numFmtId="0" fontId="49" fillId="0" borderId="7" xfId="0" applyFont="1" applyBorder="1" applyAlignment="1">
      <alignment horizontal="center" vertical="center" wrapText="1"/>
    </xf>
    <xf numFmtId="0" fontId="49" fillId="0" borderId="8" xfId="0" applyFont="1" applyBorder="1" applyAlignment="1">
      <alignment horizontal="center" vertical="center" wrapText="1"/>
    </xf>
    <xf numFmtId="0" fontId="49" fillId="0" borderId="9" xfId="0" applyFont="1" applyBorder="1" applyAlignment="1">
      <alignment horizontal="center" vertical="center" wrapText="1"/>
    </xf>
    <xf numFmtId="0" fontId="49" fillId="0" borderId="10" xfId="0" applyFont="1" applyBorder="1" applyAlignment="1">
      <alignment horizontal="center" vertical="center" wrapText="1"/>
    </xf>
    <xf numFmtId="0" fontId="8" fillId="10" borderId="2"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8" fillId="10" borderId="4" xfId="0" applyFont="1" applyFill="1" applyBorder="1" applyAlignment="1">
      <alignment horizontal="center" vertical="center" wrapText="1"/>
    </xf>
    <xf numFmtId="0" fontId="8" fillId="0" borderId="1" xfId="0" applyFont="1" applyBorder="1" applyAlignment="1">
      <alignment horizontal="left" vertical="center" wrapText="1"/>
    </xf>
    <xf numFmtId="0" fontId="6" fillId="12" borderId="3" xfId="0" applyFont="1" applyFill="1" applyBorder="1" applyAlignment="1">
      <alignment horizontal="left" vertical="center" wrapText="1"/>
    </xf>
    <xf numFmtId="0" fontId="6" fillId="12" borderId="4" xfId="0" applyFont="1" applyFill="1" applyBorder="1" applyAlignment="1">
      <alignment horizontal="left" vertical="center" wrapText="1"/>
    </xf>
    <xf numFmtId="9" fontId="7" fillId="0" borderId="2" xfId="1" applyNumberFormat="1" applyFont="1" applyBorder="1" applyAlignment="1">
      <alignment horizontal="center" vertical="center" wrapText="1"/>
    </xf>
    <xf numFmtId="9" fontId="7" fillId="0" borderId="3" xfId="1" applyNumberFormat="1" applyFont="1" applyBorder="1" applyAlignment="1">
      <alignment horizontal="center" vertical="center" wrapText="1"/>
    </xf>
    <xf numFmtId="9" fontId="7" fillId="0" borderId="4" xfId="1" applyNumberFormat="1" applyFont="1" applyBorder="1" applyAlignment="1">
      <alignment horizontal="center" vertical="center" wrapText="1"/>
    </xf>
    <xf numFmtId="9" fontId="8" fillId="0" borderId="6" xfId="1" applyFont="1" applyBorder="1" applyAlignment="1">
      <alignment horizontal="center" vertical="center" wrapText="1"/>
    </xf>
    <xf numFmtId="9" fontId="8" fillId="0" borderId="7" xfId="1" applyFont="1" applyBorder="1" applyAlignment="1">
      <alignment horizontal="center" vertical="center" wrapText="1"/>
    </xf>
    <xf numFmtId="9" fontId="8" fillId="0" borderId="9" xfId="1" applyFont="1" applyBorder="1" applyAlignment="1">
      <alignment horizontal="center" vertical="center" wrapText="1"/>
    </xf>
    <xf numFmtId="9" fontId="8" fillId="0" borderId="10" xfId="1"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0" xfId="0" applyFont="1" applyAlignment="1">
      <alignment horizontal="center" vertical="center" wrapText="1"/>
    </xf>
    <xf numFmtId="0" fontId="8" fillId="0" borderId="14"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0" xfId="0" applyFont="1" applyBorder="1" applyAlignment="1">
      <alignment horizontal="center" vertical="center" wrapText="1"/>
    </xf>
    <xf numFmtId="9" fontId="8" fillId="0" borderId="2" xfId="1" applyNumberFormat="1" applyFont="1" applyBorder="1" applyAlignment="1">
      <alignment horizontal="center" vertical="center" wrapText="1"/>
    </xf>
    <xf numFmtId="9" fontId="8" fillId="0" borderId="3" xfId="1" applyNumberFormat="1" applyFont="1" applyBorder="1" applyAlignment="1">
      <alignment horizontal="center" vertical="center" wrapText="1"/>
    </xf>
    <xf numFmtId="9" fontId="8" fillId="0" borderId="4" xfId="1" applyNumberFormat="1"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6" fillId="0" borderId="2" xfId="0" applyFont="1" applyBorder="1" applyAlignment="1">
      <alignment horizontal="center" wrapText="1"/>
    </xf>
    <xf numFmtId="0" fontId="6" fillId="0" borderId="3" xfId="0" applyFont="1" applyBorder="1" applyAlignment="1">
      <alignment horizontal="center" wrapText="1"/>
    </xf>
    <xf numFmtId="0" fontId="6" fillId="0" borderId="4" xfId="0" applyFont="1" applyBorder="1" applyAlignment="1">
      <alignment horizontal="center" wrapText="1"/>
    </xf>
    <xf numFmtId="2" fontId="8" fillId="4" borderId="1" xfId="0" applyNumberFormat="1" applyFont="1" applyFill="1" applyBorder="1" applyAlignment="1">
      <alignment horizontal="center" vertical="center" wrapText="1"/>
    </xf>
    <xf numFmtId="9" fontId="6" fillId="0" borderId="1" xfId="1" applyFont="1" applyBorder="1" applyAlignment="1">
      <alignment horizontal="center" vertical="center" wrapText="1"/>
    </xf>
    <xf numFmtId="0" fontId="7" fillId="0" borderId="1" xfId="2" applyFont="1" applyBorder="1" applyAlignment="1">
      <alignment horizontal="center" vertical="center" wrapText="1"/>
    </xf>
    <xf numFmtId="9" fontId="8" fillId="0" borderId="1" xfId="0" applyNumberFormat="1" applyFont="1" applyBorder="1" applyAlignment="1">
      <alignment horizontal="center" vertical="center" wrapText="1"/>
    </xf>
    <xf numFmtId="0" fontId="8" fillId="11" borderId="2" xfId="0" applyFont="1" applyFill="1" applyBorder="1" applyAlignment="1">
      <alignment vertical="center" wrapText="1"/>
    </xf>
    <xf numFmtId="0" fontId="8" fillId="11" borderId="3" xfId="0" applyFont="1" applyFill="1" applyBorder="1" applyAlignment="1">
      <alignment vertical="center" wrapText="1"/>
    </xf>
    <xf numFmtId="0" fontId="8" fillId="11" borderId="4" xfId="0" applyFont="1" applyFill="1" applyBorder="1" applyAlignment="1">
      <alignment vertical="center" wrapText="1"/>
    </xf>
    <xf numFmtId="0" fontId="7" fillId="6" borderId="1" xfId="0" applyFont="1" applyFill="1" applyBorder="1" applyAlignment="1">
      <alignment horizontal="left" vertical="center" wrapText="1"/>
    </xf>
    <xf numFmtId="168" fontId="7" fillId="6" borderId="1" xfId="3" applyNumberFormat="1" applyFont="1" applyFill="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4" xfId="0" applyFont="1" applyBorder="1" applyAlignment="1">
      <alignment horizontal="center" vertical="center"/>
    </xf>
    <xf numFmtId="0" fontId="6" fillId="10" borderId="2" xfId="0" applyFont="1" applyFill="1" applyBorder="1" applyAlignment="1">
      <alignment horizontal="left" vertical="center" wrapText="1"/>
    </xf>
    <xf numFmtId="0" fontId="6" fillId="10" borderId="3" xfId="0" applyFont="1" applyFill="1" applyBorder="1" applyAlignment="1">
      <alignment horizontal="left" vertical="center" wrapText="1"/>
    </xf>
    <xf numFmtId="0" fontId="6" fillId="10" borderId="4" xfId="0" applyFont="1" applyFill="1" applyBorder="1" applyAlignment="1">
      <alignment horizontal="left" vertical="center" wrapText="1"/>
    </xf>
    <xf numFmtId="167" fontId="7" fillId="0" borderId="2" xfId="1" applyNumberFormat="1" applyFont="1" applyBorder="1" applyAlignment="1">
      <alignment horizontal="center" vertical="center" wrapText="1"/>
    </xf>
    <xf numFmtId="167" fontId="7" fillId="0" borderId="4" xfId="1" applyNumberFormat="1" applyFont="1" applyBorder="1" applyAlignment="1">
      <alignment horizontal="center" vertical="center" wrapText="1"/>
    </xf>
    <xf numFmtId="0" fontId="13" fillId="0" borderId="2" xfId="0" applyFont="1" applyBorder="1" applyAlignment="1">
      <alignment horizontal="center" vertical="center" textRotation="90" wrapText="1"/>
    </xf>
    <xf numFmtId="0" fontId="13" fillId="0" borderId="3" xfId="0" applyFont="1" applyBorder="1" applyAlignment="1">
      <alignment horizontal="center" vertical="center" textRotation="90" wrapText="1"/>
    </xf>
    <xf numFmtId="0" fontId="13" fillId="0" borderId="4" xfId="0" applyFont="1" applyBorder="1" applyAlignment="1">
      <alignment horizontal="center" vertical="center" textRotation="90" wrapText="1"/>
    </xf>
    <xf numFmtId="49" fontId="5" fillId="0" borderId="2"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0" fontId="7" fillId="0" borderId="1" xfId="2" applyFont="1" applyBorder="1" applyAlignment="1">
      <alignment horizontal="left" vertical="center" wrapText="1"/>
    </xf>
    <xf numFmtId="1" fontId="6" fillId="0" borderId="2" xfId="1" applyNumberFormat="1" applyFont="1" applyBorder="1" applyAlignment="1">
      <alignment horizontal="center" vertical="center" wrapText="1"/>
    </xf>
    <xf numFmtId="1" fontId="6" fillId="0" borderId="4" xfId="1" applyNumberFormat="1" applyFont="1" applyBorder="1" applyAlignment="1">
      <alignment horizontal="center" vertical="center" wrapText="1"/>
    </xf>
    <xf numFmtId="10" fontId="7" fillId="0" borderId="3" xfId="1" applyNumberFormat="1" applyFont="1" applyBorder="1" applyAlignment="1">
      <alignment horizontal="center" vertical="center" wrapText="1"/>
    </xf>
    <xf numFmtId="0" fontId="8" fillId="0" borderId="3" xfId="0" applyFont="1" applyBorder="1" applyAlignment="1">
      <alignment horizontal="center" vertical="center"/>
    </xf>
    <xf numFmtId="38" fontId="7" fillId="6" borderId="2" xfId="0" applyNumberFormat="1" applyFont="1" applyFill="1" applyBorder="1" applyAlignment="1">
      <alignment horizontal="left" vertical="center" wrapText="1"/>
    </xf>
    <xf numFmtId="38" fontId="7" fillId="6" borderId="3" xfId="0" applyNumberFormat="1" applyFont="1" applyFill="1" applyBorder="1" applyAlignment="1">
      <alignment horizontal="left" vertical="center" wrapText="1"/>
    </xf>
    <xf numFmtId="38" fontId="7" fillId="6" borderId="4" xfId="0" applyNumberFormat="1" applyFont="1" applyFill="1" applyBorder="1" applyAlignment="1">
      <alignment horizontal="left" vertical="center" wrapText="1"/>
    </xf>
    <xf numFmtId="38" fontId="7" fillId="6" borderId="2" xfId="0" applyNumberFormat="1" applyFont="1" applyFill="1" applyBorder="1" applyAlignment="1">
      <alignment horizontal="center" vertical="center" wrapText="1"/>
    </xf>
    <xf numFmtId="38" fontId="7" fillId="6" borderId="3" xfId="0" applyNumberFormat="1" applyFont="1" applyFill="1" applyBorder="1" applyAlignment="1">
      <alignment horizontal="center" vertical="center" wrapText="1"/>
    </xf>
    <xf numFmtId="38" fontId="7" fillId="6" borderId="4" xfId="0" applyNumberFormat="1" applyFont="1" applyFill="1" applyBorder="1" applyAlignment="1">
      <alignment horizontal="center" vertical="center" wrapText="1"/>
    </xf>
    <xf numFmtId="49" fontId="7" fillId="6" borderId="2" xfId="0" applyNumberFormat="1" applyFont="1" applyFill="1" applyBorder="1" applyAlignment="1">
      <alignment horizontal="center" vertical="center" wrapText="1"/>
    </xf>
    <xf numFmtId="49" fontId="7" fillId="6" borderId="4" xfId="0" applyNumberFormat="1" applyFont="1" applyFill="1" applyBorder="1" applyAlignment="1">
      <alignment horizontal="center" vertical="center" wrapText="1"/>
    </xf>
    <xf numFmtId="38" fontId="7" fillId="6" borderId="1" xfId="0" applyNumberFormat="1" applyFont="1" applyFill="1" applyBorder="1" applyAlignment="1">
      <alignment horizontal="center" vertical="center" wrapText="1"/>
    </xf>
    <xf numFmtId="49" fontId="7" fillId="6" borderId="1" xfId="0" applyNumberFormat="1" applyFont="1" applyFill="1" applyBorder="1" applyAlignment="1">
      <alignment horizontal="center" vertical="center" wrapText="1"/>
    </xf>
    <xf numFmtId="38" fontId="5" fillId="6" borderId="2" xfId="0" applyNumberFormat="1" applyFont="1" applyFill="1" applyBorder="1" applyAlignment="1">
      <alignment horizontal="center" vertical="center" wrapText="1"/>
    </xf>
    <xf numFmtId="38" fontId="5" fillId="6" borderId="3" xfId="0" applyNumberFormat="1" applyFont="1" applyFill="1" applyBorder="1" applyAlignment="1">
      <alignment horizontal="center" vertical="center" wrapText="1"/>
    </xf>
    <xf numFmtId="38" fontId="5" fillId="6" borderId="4" xfId="0" applyNumberFormat="1" applyFont="1" applyFill="1" applyBorder="1" applyAlignment="1">
      <alignment horizontal="center" vertical="center" wrapText="1"/>
    </xf>
    <xf numFmtId="38" fontId="11" fillId="0" borderId="2" xfId="0" applyNumberFormat="1" applyFont="1" applyBorder="1" applyAlignment="1">
      <alignment horizontal="left" vertical="center" wrapText="1"/>
    </xf>
    <xf numFmtId="38" fontId="11" fillId="0" borderId="3" xfId="0" applyNumberFormat="1" applyFont="1" applyBorder="1" applyAlignment="1">
      <alignment horizontal="left" vertical="center" wrapText="1"/>
    </xf>
    <xf numFmtId="38" fontId="11" fillId="0" borderId="4" xfId="0" applyNumberFormat="1" applyFont="1" applyBorder="1" applyAlignment="1">
      <alignment horizontal="left" vertical="center" wrapText="1"/>
    </xf>
    <xf numFmtId="38" fontId="5" fillId="6" borderId="1" xfId="0" applyNumberFormat="1" applyFont="1" applyFill="1" applyBorder="1" applyAlignment="1">
      <alignment horizontal="left" vertical="center" wrapText="1"/>
    </xf>
    <xf numFmtId="49" fontId="5" fillId="0" borderId="2" xfId="0" applyNumberFormat="1" applyFont="1" applyBorder="1" applyAlignment="1">
      <alignment horizontal="left" vertical="center" wrapText="1"/>
    </xf>
    <xf numFmtId="49" fontId="5" fillId="0" borderId="4" xfId="0" applyNumberFormat="1" applyFont="1" applyBorder="1" applyAlignment="1">
      <alignment horizontal="left" vertical="center" wrapText="1"/>
    </xf>
    <xf numFmtId="38" fontId="5" fillId="6" borderId="1" xfId="0" applyNumberFormat="1" applyFont="1" applyFill="1" applyBorder="1" applyAlignment="1">
      <alignment vertical="center" wrapText="1"/>
    </xf>
    <xf numFmtId="14" fontId="7" fillId="0" borderId="2" xfId="0" applyNumberFormat="1" applyFont="1" applyBorder="1" applyAlignment="1">
      <alignment horizontal="center" vertical="center" wrapText="1"/>
    </xf>
    <xf numFmtId="14" fontId="7" fillId="0" borderId="4" xfId="0" applyNumberFormat="1" applyFont="1" applyBorder="1" applyAlignment="1">
      <alignment horizontal="center" vertical="center" wrapText="1"/>
    </xf>
    <xf numFmtId="0" fontId="8" fillId="9" borderId="2" xfId="0" applyFont="1" applyFill="1" applyBorder="1" applyAlignment="1">
      <alignment horizontal="center" vertical="center" wrapText="1"/>
    </xf>
    <xf numFmtId="0" fontId="8" fillId="9" borderId="3" xfId="0" applyFont="1" applyFill="1" applyBorder="1" applyAlignment="1">
      <alignment horizontal="center" vertical="center" wrapText="1"/>
    </xf>
    <xf numFmtId="0" fontId="8" fillId="9" borderId="4" xfId="0" applyFont="1" applyFill="1" applyBorder="1" applyAlignment="1">
      <alignment horizontal="center" vertical="center" wrapText="1"/>
    </xf>
    <xf numFmtId="38" fontId="5" fillId="6" borderId="1" xfId="0" applyNumberFormat="1" applyFont="1" applyFill="1" applyBorder="1" applyAlignment="1">
      <alignment horizontal="justify" vertical="center" wrapText="1"/>
    </xf>
    <xf numFmtId="0" fontId="8" fillId="0" borderId="3" xfId="2" applyFont="1" applyBorder="1" applyAlignment="1">
      <alignment horizontal="center" vertical="center"/>
    </xf>
    <xf numFmtId="0" fontId="8" fillId="8" borderId="8" xfId="2" applyFont="1" applyFill="1" applyBorder="1" applyAlignment="1">
      <alignment horizontal="left" vertical="center"/>
    </xf>
    <xf numFmtId="0" fontId="8" fillId="8" borderId="9" xfId="2" applyFont="1" applyFill="1" applyBorder="1" applyAlignment="1">
      <alignment horizontal="left" vertical="center"/>
    </xf>
    <xf numFmtId="0" fontId="8" fillId="8" borderId="10" xfId="2" applyFont="1" applyFill="1" applyBorder="1" applyAlignment="1">
      <alignment horizontal="left" vertical="center"/>
    </xf>
    <xf numFmtId="38" fontId="11" fillId="0" borderId="2" xfId="0" applyNumberFormat="1" applyFont="1" applyBorder="1" applyAlignment="1">
      <alignment vertical="center" wrapText="1"/>
    </xf>
    <xf numFmtId="38" fontId="11" fillId="0" borderId="3" xfId="0" applyNumberFormat="1" applyFont="1" applyBorder="1" applyAlignment="1">
      <alignment vertical="center" wrapText="1"/>
    </xf>
    <xf numFmtId="38" fontId="11" fillId="0" borderId="4" xfId="0" applyNumberFormat="1" applyFont="1" applyBorder="1" applyAlignment="1">
      <alignment vertical="center" wrapText="1"/>
    </xf>
    <xf numFmtId="0" fontId="19" fillId="0" borderId="51" xfId="0" applyFont="1" applyBorder="1" applyAlignment="1">
      <alignment horizontal="left" vertical="center" wrapText="1"/>
    </xf>
    <xf numFmtId="0" fontId="19" fillId="0" borderId="20" xfId="0" applyFont="1" applyBorder="1" applyAlignment="1">
      <alignment horizontal="left" vertical="center" wrapText="1"/>
    </xf>
    <xf numFmtId="0" fontId="19" fillId="0" borderId="50" xfId="0" applyFont="1" applyBorder="1" applyAlignment="1">
      <alignment horizontal="left" vertical="center" wrapText="1"/>
    </xf>
    <xf numFmtId="0" fontId="19" fillId="0" borderId="2" xfId="0" applyFont="1" applyBorder="1" applyAlignment="1">
      <alignment horizontal="center" vertical="center"/>
    </xf>
    <xf numFmtId="0" fontId="19" fillId="0" borderId="26" xfId="0" applyFont="1" applyBorder="1" applyAlignment="1">
      <alignment horizontal="center" vertical="center"/>
    </xf>
    <xf numFmtId="0" fontId="19" fillId="0" borderId="30" xfId="0" applyFont="1" applyBorder="1" applyAlignment="1">
      <alignment horizontal="left" vertical="center" wrapText="1"/>
    </xf>
    <xf numFmtId="0" fontId="12" fillId="0" borderId="2" xfId="0" applyFont="1" applyBorder="1" applyAlignment="1">
      <alignment horizontal="center" vertical="center"/>
    </xf>
    <xf numFmtId="0" fontId="12" fillId="0" borderId="26" xfId="0" applyFont="1" applyBorder="1" applyAlignment="1">
      <alignment horizontal="center" vertical="center"/>
    </xf>
    <xf numFmtId="0" fontId="12" fillId="0" borderId="36" xfId="0" applyFont="1" applyBorder="1" applyAlignment="1">
      <alignment horizontal="center" vertical="center"/>
    </xf>
    <xf numFmtId="0" fontId="12" fillId="0" borderId="53" xfId="0" applyFont="1" applyBorder="1" applyAlignment="1">
      <alignment horizontal="center" vertical="center"/>
    </xf>
    <xf numFmtId="0" fontId="19" fillId="0" borderId="0" xfId="0" applyFont="1" applyAlignment="1">
      <alignment horizontal="left" vertical="top"/>
    </xf>
    <xf numFmtId="0" fontId="19" fillId="0" borderId="2" xfId="0" applyFont="1" applyBorder="1" applyAlignment="1">
      <alignment horizontal="center" vertical="center" wrapText="1"/>
    </xf>
    <xf numFmtId="0" fontId="19" fillId="0" borderId="26" xfId="0" applyFont="1" applyBorder="1" applyAlignment="1">
      <alignment horizontal="center" vertical="center" wrapText="1"/>
    </xf>
    <xf numFmtId="0" fontId="46" fillId="0" borderId="35" xfId="15" applyFont="1" applyBorder="1" applyAlignment="1">
      <alignment horizontal="left" vertical="center" wrapText="1"/>
    </xf>
    <xf numFmtId="0" fontId="46" fillId="0" borderId="42" xfId="15" applyFont="1" applyBorder="1" applyAlignment="1">
      <alignment horizontal="left" vertical="center" wrapText="1"/>
    </xf>
    <xf numFmtId="0" fontId="46" fillId="0" borderId="52" xfId="15" applyFont="1" applyBorder="1" applyAlignment="1">
      <alignment horizontal="left" vertical="center" wrapText="1"/>
    </xf>
    <xf numFmtId="0" fontId="46" fillId="0" borderId="49" xfId="15" applyFont="1" applyBorder="1" applyAlignment="1">
      <alignment horizontal="left" vertical="center" wrapText="1"/>
    </xf>
    <xf numFmtId="0" fontId="12" fillId="0" borderId="62" xfId="0" applyFont="1" applyBorder="1" applyAlignment="1">
      <alignment horizontal="center" vertical="center"/>
    </xf>
    <xf numFmtId="0" fontId="12" fillId="0" borderId="60" xfId="0" applyFont="1" applyBorder="1" applyAlignment="1">
      <alignment horizontal="center" vertical="center"/>
    </xf>
    <xf numFmtId="0" fontId="12" fillId="0" borderId="2" xfId="0" applyFont="1" applyBorder="1" applyAlignment="1">
      <alignment horizontal="center" vertical="center" wrapText="1"/>
    </xf>
    <xf numFmtId="0" fontId="12" fillId="0" borderId="26" xfId="0" applyFont="1" applyBorder="1" applyAlignment="1">
      <alignment horizontal="center" vertical="center" wrapText="1"/>
    </xf>
    <xf numFmtId="0" fontId="45" fillId="0" borderId="24" xfId="15" applyFont="1" applyBorder="1" applyAlignment="1">
      <alignment horizontal="center" vertical="center"/>
    </xf>
    <xf numFmtId="0" fontId="45" fillId="0" borderId="25" xfId="15" applyFont="1" applyBorder="1" applyAlignment="1">
      <alignment horizontal="center" vertical="center"/>
    </xf>
    <xf numFmtId="0" fontId="12" fillId="0" borderId="23" xfId="0" applyFont="1" applyBorder="1" applyAlignment="1">
      <alignment horizontal="center" vertical="center"/>
    </xf>
    <xf numFmtId="0" fontId="12" fillId="0" borderId="24" xfId="0" applyFont="1" applyBorder="1" applyAlignment="1">
      <alignment horizontal="center" vertical="center"/>
    </xf>
    <xf numFmtId="0" fontId="12" fillId="0" borderId="25" xfId="0" applyFont="1" applyBorder="1" applyAlignment="1">
      <alignment horizontal="center" vertical="center"/>
    </xf>
    <xf numFmtId="0" fontId="12" fillId="0" borderId="34" xfId="0" applyFont="1" applyBorder="1" applyAlignment="1">
      <alignment horizontal="center" vertical="center"/>
    </xf>
    <xf numFmtId="0" fontId="12" fillId="0" borderId="18" xfId="0" applyFont="1" applyBorder="1" applyAlignment="1">
      <alignment horizontal="center" vertical="center"/>
    </xf>
    <xf numFmtId="0" fontId="12" fillId="0" borderId="38" xfId="0" applyFont="1" applyBorder="1" applyAlignment="1">
      <alignment horizontal="center" vertical="center"/>
    </xf>
    <xf numFmtId="0" fontId="12" fillId="0" borderId="28" xfId="0" applyFont="1" applyBorder="1" applyAlignment="1">
      <alignment horizontal="center" vertical="center"/>
    </xf>
    <xf numFmtId="1" fontId="12" fillId="0" borderId="18" xfId="0" applyNumberFormat="1" applyFont="1" applyBorder="1" applyAlignment="1">
      <alignment horizontal="center" vertical="center"/>
    </xf>
    <xf numFmtId="1" fontId="12" fillId="0" borderId="28" xfId="0" applyNumberFormat="1" applyFont="1" applyBorder="1" applyAlignment="1">
      <alignment horizontal="center" vertical="center"/>
    </xf>
    <xf numFmtId="1" fontId="12" fillId="0" borderId="47" xfId="0" applyNumberFormat="1" applyFont="1" applyBorder="1" applyAlignment="1">
      <alignment horizontal="center" vertical="center"/>
    </xf>
    <xf numFmtId="1" fontId="12" fillId="0" borderId="48" xfId="0" applyNumberFormat="1" applyFont="1" applyBorder="1" applyAlignment="1">
      <alignment horizontal="center" vertical="center"/>
    </xf>
    <xf numFmtId="0" fontId="12" fillId="0" borderId="31" xfId="0" applyFont="1" applyBorder="1" applyAlignment="1">
      <alignment horizontal="center" vertical="center"/>
    </xf>
    <xf numFmtId="0" fontId="12" fillId="0" borderId="16" xfId="0" applyFont="1" applyBorder="1" applyAlignment="1">
      <alignment horizontal="center" vertical="center"/>
    </xf>
    <xf numFmtId="0" fontId="12" fillId="0" borderId="33" xfId="0" applyFont="1" applyBorder="1" applyAlignment="1">
      <alignment horizontal="center" vertical="center"/>
    </xf>
    <xf numFmtId="0" fontId="19" fillId="0" borderId="54" xfId="0" applyFont="1" applyBorder="1" applyAlignment="1">
      <alignment horizontal="left" vertical="center" wrapText="1"/>
    </xf>
    <xf numFmtId="0" fontId="19" fillId="0" borderId="55" xfId="0" applyFont="1" applyBorder="1" applyAlignment="1">
      <alignment horizontal="left" vertical="center" wrapText="1"/>
    </xf>
    <xf numFmtId="0" fontId="19" fillId="0" borderId="2" xfId="0" applyFont="1" applyBorder="1" applyAlignment="1">
      <alignment horizontal="left" vertical="center" wrapText="1"/>
    </xf>
    <xf numFmtId="0" fontId="19" fillId="0" borderId="26" xfId="0" applyFont="1" applyBorder="1" applyAlignment="1">
      <alignment horizontal="left" vertical="center" wrapText="1"/>
    </xf>
    <xf numFmtId="0" fontId="42" fillId="0" borderId="17" xfId="15" applyFont="1" applyBorder="1" applyAlignment="1">
      <alignment horizontal="center" vertical="center"/>
    </xf>
    <xf numFmtId="0" fontId="42" fillId="0" borderId="15" xfId="15" applyFont="1" applyBorder="1" applyAlignment="1">
      <alignment horizontal="center" vertical="center"/>
    </xf>
    <xf numFmtId="0" fontId="42" fillId="0" borderId="16" xfId="15" applyFont="1" applyBorder="1" applyAlignment="1">
      <alignment horizontal="center" vertical="center"/>
    </xf>
    <xf numFmtId="0" fontId="42" fillId="0" borderId="43" xfId="15" applyFont="1" applyBorder="1" applyAlignment="1">
      <alignment horizontal="center" vertical="center"/>
    </xf>
    <xf numFmtId="0" fontId="42" fillId="0" borderId="9" xfId="15" applyFont="1" applyBorder="1" applyAlignment="1">
      <alignment horizontal="center" vertical="center"/>
    </xf>
    <xf numFmtId="0" fontId="42" fillId="0" borderId="32" xfId="15" applyFont="1" applyBorder="1" applyAlignment="1">
      <alignment horizontal="center" vertical="center"/>
    </xf>
    <xf numFmtId="0" fontId="6" fillId="0" borderId="41" xfId="0" applyFont="1" applyBorder="1" applyAlignment="1">
      <alignment horizontal="center"/>
    </xf>
    <xf numFmtId="0" fontId="6" fillId="0" borderId="42" xfId="0" applyFont="1" applyBorder="1" applyAlignment="1">
      <alignment horizontal="center"/>
    </xf>
    <xf numFmtId="0" fontId="12" fillId="0" borderId="31" xfId="0" applyFont="1" applyBorder="1" applyAlignment="1">
      <alignment horizontal="center"/>
    </xf>
    <xf numFmtId="0" fontId="12" fillId="0" borderId="15" xfId="0" applyFont="1" applyBorder="1" applyAlignment="1">
      <alignment horizontal="center"/>
    </xf>
    <xf numFmtId="0" fontId="12" fillId="0" borderId="64" xfId="0" applyFont="1" applyBorder="1" applyAlignment="1">
      <alignment horizontal="center"/>
    </xf>
    <xf numFmtId="0" fontId="6" fillId="0" borderId="64" xfId="0" applyFont="1" applyBorder="1" applyAlignment="1">
      <alignment horizontal="center"/>
    </xf>
    <xf numFmtId="0" fontId="6" fillId="0" borderId="14" xfId="0" applyFont="1" applyBorder="1" applyAlignment="1">
      <alignment horizontal="center"/>
    </xf>
    <xf numFmtId="0" fontId="12" fillId="0" borderId="13" xfId="0" applyFont="1" applyBorder="1" applyAlignment="1">
      <alignment horizontal="center"/>
    </xf>
    <xf numFmtId="0" fontId="12" fillId="0" borderId="0" xfId="0" applyFont="1" applyAlignment="1">
      <alignment horizontal="center"/>
    </xf>
    <xf numFmtId="0" fontId="12" fillId="0" borderId="14" xfId="0" applyFont="1" applyBorder="1" applyAlignment="1">
      <alignment horizontal="center"/>
    </xf>
    <xf numFmtId="0" fontId="43" fillId="0" borderId="44" xfId="15" applyFont="1" applyBorder="1" applyAlignment="1">
      <alignment horizontal="center" vertical="center"/>
    </xf>
    <xf numFmtId="0" fontId="43" fillId="0" borderId="6" xfId="15" applyFont="1" applyBorder="1" applyAlignment="1">
      <alignment horizontal="center" vertical="center"/>
    </xf>
    <xf numFmtId="0" fontId="43" fillId="0" borderId="7" xfId="15" applyFont="1" applyBorder="1" applyAlignment="1">
      <alignment horizontal="center" vertical="center"/>
    </xf>
    <xf numFmtId="0" fontId="43" fillId="0" borderId="43" xfId="15" applyFont="1" applyBorder="1" applyAlignment="1">
      <alignment horizontal="center" vertical="center"/>
    </xf>
    <xf numFmtId="0" fontId="43" fillId="0" borderId="9" xfId="15" applyFont="1" applyBorder="1" applyAlignment="1">
      <alignment horizontal="center" vertical="center"/>
    </xf>
    <xf numFmtId="0" fontId="43" fillId="0" borderId="10" xfId="15" applyFont="1" applyBorder="1" applyAlignment="1">
      <alignment horizontal="center" vertical="center"/>
    </xf>
    <xf numFmtId="0" fontId="12" fillId="0" borderId="8" xfId="0" applyFont="1" applyBorder="1" applyAlignment="1">
      <alignment horizontal="center"/>
    </xf>
    <xf numFmtId="0" fontId="12" fillId="0" borderId="9" xfId="0" applyFont="1" applyBorder="1" applyAlignment="1">
      <alignment horizontal="center"/>
    </xf>
    <xf numFmtId="0" fontId="12" fillId="0" borderId="10" xfId="0" applyFont="1" applyBorder="1" applyAlignment="1">
      <alignment horizontal="center"/>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44" fillId="0" borderId="44" xfId="15" applyFont="1" applyBorder="1" applyAlignment="1">
      <alignment horizontal="center" vertical="center"/>
    </xf>
    <xf numFmtId="0" fontId="44" fillId="0" borderId="7" xfId="15" applyFont="1" applyBorder="1" applyAlignment="1">
      <alignment horizontal="center" vertical="center"/>
    </xf>
    <xf numFmtId="0" fontId="44" fillId="0" borderId="43" xfId="15" applyFont="1" applyBorder="1" applyAlignment="1">
      <alignment horizontal="center" vertical="center"/>
    </xf>
    <xf numFmtId="0" fontId="44" fillId="0" borderId="10" xfId="15" applyFont="1" applyBorder="1" applyAlignment="1">
      <alignment horizontal="center" vertical="center"/>
    </xf>
    <xf numFmtId="173" fontId="44" fillId="0" borderId="11" xfId="15" applyNumberFormat="1" applyFont="1" applyBorder="1" applyAlignment="1">
      <alignment horizontal="center" vertical="center"/>
    </xf>
    <xf numFmtId="173" fontId="44" fillId="0" borderId="12" xfId="15" applyNumberFormat="1" applyFont="1" applyBorder="1" applyAlignment="1">
      <alignment horizontal="center" vertical="center"/>
    </xf>
    <xf numFmtId="0" fontId="44" fillId="0" borderId="11" xfId="15" applyFont="1" applyBorder="1" applyAlignment="1">
      <alignment horizontal="center" vertical="center"/>
    </xf>
    <xf numFmtId="0" fontId="44" fillId="0" borderId="12" xfId="15" applyFont="1" applyBorder="1" applyAlignment="1">
      <alignment horizontal="center" vertical="center"/>
    </xf>
    <xf numFmtId="0" fontId="44" fillId="0" borderId="5" xfId="15" applyFont="1" applyBorder="1" applyAlignment="1">
      <alignment horizontal="center" vertical="center"/>
    </xf>
    <xf numFmtId="0" fontId="44" fillId="0" borderId="57" xfId="15" applyFont="1" applyBorder="1" applyAlignment="1">
      <alignment horizontal="center" vertical="center"/>
    </xf>
    <xf numFmtId="0" fontId="44" fillId="0" borderId="8" xfId="15" applyFont="1" applyBorder="1" applyAlignment="1">
      <alignment horizontal="center" vertical="center"/>
    </xf>
    <xf numFmtId="0" fontId="44" fillId="0" borderId="32" xfId="15" applyFont="1" applyBorder="1" applyAlignment="1">
      <alignment horizontal="center" vertical="center"/>
    </xf>
    <xf numFmtId="1" fontId="12" fillId="0" borderId="36" xfId="0" applyNumberFormat="1" applyFont="1" applyBorder="1" applyAlignment="1">
      <alignment horizontal="center" vertical="center"/>
    </xf>
    <xf numFmtId="1" fontId="12" fillId="0" borderId="37" xfId="0" applyNumberFormat="1" applyFont="1" applyBorder="1" applyAlignment="1">
      <alignment horizontal="center" vertical="center"/>
    </xf>
    <xf numFmtId="0" fontId="44" fillId="0" borderId="61" xfId="15" applyFont="1" applyBorder="1" applyAlignment="1">
      <alignment horizontal="center" vertical="center"/>
    </xf>
    <xf numFmtId="0" fontId="44" fillId="0" borderId="3" xfId="15" applyFont="1" applyBorder="1" applyAlignment="1">
      <alignment horizontal="center" vertical="center"/>
    </xf>
    <xf numFmtId="0" fontId="44" fillId="0" borderId="6" xfId="15" applyFont="1" applyBorder="1" applyAlignment="1">
      <alignment horizontal="center" vertical="center"/>
    </xf>
    <xf numFmtId="0" fontId="12" fillId="0" borderId="44" xfId="0" applyFont="1" applyBorder="1" applyAlignment="1">
      <alignment horizontal="center" vertical="center"/>
    </xf>
    <xf numFmtId="0" fontId="12" fillId="0" borderId="7" xfId="0" applyFont="1" applyBorder="1" applyAlignment="1">
      <alignment horizontal="center" vertical="center"/>
    </xf>
    <xf numFmtId="0" fontId="12" fillId="0" borderId="43" xfId="0" applyFont="1" applyBorder="1" applyAlignment="1">
      <alignment horizontal="center" vertical="center"/>
    </xf>
    <xf numFmtId="0" fontId="12" fillId="0" borderId="10" xfId="0" applyFont="1" applyBorder="1" applyAlignment="1">
      <alignment horizontal="center" vertical="center"/>
    </xf>
    <xf numFmtId="1" fontId="12" fillId="0" borderId="5" xfId="0" applyNumberFormat="1" applyFont="1" applyBorder="1" applyAlignment="1">
      <alignment horizontal="center" vertical="center"/>
    </xf>
    <xf numFmtId="1" fontId="12" fillId="0" borderId="7" xfId="0" applyNumberFormat="1" applyFont="1" applyBorder="1" applyAlignment="1">
      <alignment horizontal="center" vertical="center"/>
    </xf>
    <xf numFmtId="1" fontId="12" fillId="0" borderId="8" xfId="0" applyNumberFormat="1" applyFont="1" applyBorder="1" applyAlignment="1">
      <alignment horizontal="center" vertical="center"/>
    </xf>
    <xf numFmtId="1" fontId="12" fillId="0" borderId="10" xfId="0" applyNumberFormat="1" applyFont="1" applyBorder="1" applyAlignment="1">
      <alignment horizontal="center" vertical="center"/>
    </xf>
    <xf numFmtId="1" fontId="12" fillId="0" borderId="11" xfId="0" applyNumberFormat="1" applyFont="1" applyBorder="1" applyAlignment="1">
      <alignment horizontal="center" vertical="center" wrapText="1"/>
    </xf>
    <xf numFmtId="1" fontId="12" fillId="0" borderId="12" xfId="0" applyNumberFormat="1" applyFont="1" applyBorder="1" applyAlignment="1">
      <alignment horizontal="center" vertical="center" wrapText="1"/>
    </xf>
    <xf numFmtId="0" fontId="12" fillId="0" borderId="7" xfId="0" applyFont="1" applyBorder="1" applyAlignment="1">
      <alignment horizontal="center" vertical="center" wrapText="1"/>
    </xf>
    <xf numFmtId="0" fontId="12" fillId="0" borderId="10" xfId="0" applyFont="1" applyBorder="1" applyAlignment="1">
      <alignment horizontal="center" vertical="center" wrapText="1"/>
    </xf>
    <xf numFmtId="176" fontId="7" fillId="0" borderId="2" xfId="5" applyNumberFormat="1" applyFont="1" applyBorder="1" applyAlignment="1">
      <alignment wrapText="1"/>
    </xf>
    <xf numFmtId="176" fontId="7" fillId="0" borderId="4" xfId="5" applyNumberFormat="1" applyFont="1" applyBorder="1" applyAlignment="1">
      <alignment wrapText="1"/>
    </xf>
    <xf numFmtId="176" fontId="7" fillId="0" borderId="1" xfId="5" applyNumberFormat="1" applyFont="1" applyBorder="1" applyAlignment="1">
      <alignment vertical="center" wrapText="1"/>
    </xf>
    <xf numFmtId="176" fontId="7" fillId="0" borderId="2" xfId="5" applyNumberFormat="1" applyFont="1" applyBorder="1" applyAlignment="1">
      <alignment vertical="center" wrapText="1"/>
    </xf>
    <xf numFmtId="0" fontId="19" fillId="0" borderId="2" xfId="0" applyFont="1" applyBorder="1" applyAlignment="1">
      <alignment vertical="center" wrapText="1"/>
    </xf>
    <xf numFmtId="0" fontId="19" fillId="0" borderId="4" xfId="0" applyFont="1" applyBorder="1" applyAlignment="1">
      <alignment vertical="center" wrapText="1"/>
    </xf>
    <xf numFmtId="15" fontId="7" fillId="0" borderId="1" xfId="2" applyNumberFormat="1" applyFont="1" applyBorder="1" applyAlignment="1">
      <alignment vertical="center" wrapText="1"/>
    </xf>
    <xf numFmtId="0" fontId="5" fillId="0" borderId="1" xfId="0" applyFont="1" applyBorder="1" applyAlignment="1">
      <alignment horizontal="right" wrapText="1"/>
    </xf>
    <xf numFmtId="15" fontId="0" fillId="0" borderId="2" xfId="0" applyNumberFormat="1" applyBorder="1" applyAlignment="1">
      <alignment horizontal="right" wrapText="1"/>
    </xf>
    <xf numFmtId="15" fontId="0" fillId="0" borderId="4" xfId="0" applyNumberFormat="1" applyBorder="1" applyAlignment="1">
      <alignment horizontal="right" wrapText="1"/>
    </xf>
    <xf numFmtId="169" fontId="7" fillId="0" borderId="2" xfId="5" applyNumberFormat="1" applyFont="1" applyBorder="1" applyAlignment="1">
      <alignment horizontal="right" wrapText="1"/>
    </xf>
    <xf numFmtId="169" fontId="7" fillId="0" borderId="4" xfId="5" applyNumberFormat="1" applyFont="1" applyBorder="1" applyAlignment="1">
      <alignment horizontal="right" wrapText="1"/>
    </xf>
    <xf numFmtId="0" fontId="2" fillId="0" borderId="1" xfId="0" applyFont="1" applyBorder="1" applyAlignment="1">
      <alignment horizontal="center" vertical="center" wrapText="1"/>
    </xf>
    <xf numFmtId="15" fontId="0" fillId="0" borderId="1" xfId="0" applyNumberFormat="1" applyBorder="1" applyAlignment="1">
      <alignment horizontal="right" wrapText="1"/>
    </xf>
    <xf numFmtId="0" fontId="2" fillId="0" borderId="1" xfId="0" applyFont="1" applyBorder="1" applyAlignment="1">
      <alignment horizontal="right" wrapText="1"/>
    </xf>
    <xf numFmtId="38" fontId="8" fillId="3" borderId="1" xfId="2" applyNumberFormat="1" applyFont="1" applyFill="1" applyBorder="1" applyAlignment="1">
      <alignment horizontal="center" vertical="center" wrapText="1"/>
    </xf>
    <xf numFmtId="180" fontId="8" fillId="0" borderId="1" xfId="2" applyNumberFormat="1" applyFont="1" applyBorder="1" applyAlignment="1">
      <alignment horizontal="center" vertical="center" wrapText="1"/>
    </xf>
    <xf numFmtId="0" fontId="6" fillId="0" borderId="1" xfId="0" applyFont="1" applyBorder="1" applyAlignment="1">
      <alignment horizontal="right" wrapText="1"/>
    </xf>
    <xf numFmtId="15" fontId="3" fillId="0" borderId="1" xfId="0" applyNumberFormat="1" applyFont="1" applyBorder="1" applyAlignment="1">
      <alignment horizontal="right" wrapText="1"/>
    </xf>
    <xf numFmtId="0" fontId="3" fillId="0" borderId="1" xfId="0" applyFont="1" applyBorder="1" applyAlignment="1">
      <alignment horizontal="right" wrapText="1"/>
    </xf>
    <xf numFmtId="169" fontId="8" fillId="0" borderId="2" xfId="5" applyNumberFormat="1" applyFont="1" applyBorder="1" applyAlignment="1">
      <alignment horizontal="right" wrapText="1"/>
    </xf>
    <xf numFmtId="169" fontId="8" fillId="0" borderId="4" xfId="5" applyNumberFormat="1" applyFont="1" applyBorder="1" applyAlignment="1">
      <alignment horizontal="right" wrapText="1"/>
    </xf>
    <xf numFmtId="0" fontId="0" fillId="0" borderId="1" xfId="0" applyBorder="1" applyAlignment="1">
      <alignment horizontal="center" vertical="center" wrapText="1"/>
    </xf>
    <xf numFmtId="0" fontId="0" fillId="0" borderId="1" xfId="0" applyBorder="1" applyAlignment="1">
      <alignment horizontal="right" wrapText="1"/>
    </xf>
    <xf numFmtId="169" fontId="7" fillId="0" borderId="1" xfId="5" applyNumberFormat="1" applyFont="1" applyBorder="1" applyAlignment="1">
      <alignment horizontal="right" wrapText="1"/>
    </xf>
    <xf numFmtId="169" fontId="5" fillId="0" borderId="1" xfId="0" applyNumberFormat="1" applyFont="1" applyBorder="1" applyAlignment="1">
      <alignment horizontal="right" wrapText="1"/>
    </xf>
    <xf numFmtId="15" fontId="7" fillId="0" borderId="2" xfId="2" applyNumberFormat="1" applyFont="1" applyBorder="1" applyAlignment="1">
      <alignment vertical="center" wrapText="1"/>
    </xf>
    <xf numFmtId="15" fontId="7" fillId="0" borderId="4" xfId="2" applyNumberFormat="1" applyFont="1" applyBorder="1" applyAlignment="1">
      <alignment vertical="center" wrapText="1"/>
    </xf>
    <xf numFmtId="0" fontId="8" fillId="14" borderId="1" xfId="2" applyFont="1" applyFill="1" applyBorder="1" applyAlignment="1">
      <alignment horizontal="center" vertical="center"/>
    </xf>
    <xf numFmtId="0" fontId="8" fillId="3" borderId="1" xfId="2" applyFont="1" applyFill="1" applyBorder="1" applyAlignment="1">
      <alignment horizontal="center" vertical="center"/>
    </xf>
    <xf numFmtId="38" fontId="8" fillId="3" borderId="1" xfId="2" applyNumberFormat="1" applyFont="1" applyFill="1" applyBorder="1" applyAlignment="1">
      <alignment horizontal="center" vertical="center"/>
    </xf>
    <xf numFmtId="14" fontId="0" fillId="0" borderId="1" xfId="0" applyNumberFormat="1" applyBorder="1" applyAlignment="1">
      <alignment horizontal="right"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7" fillId="0" borderId="0" xfId="2" applyFont="1" applyAlignment="1">
      <alignment horizontal="center" vertical="center" wrapText="1"/>
    </xf>
    <xf numFmtId="0" fontId="8" fillId="3" borderId="13" xfId="0" applyFont="1" applyFill="1" applyBorder="1" applyAlignment="1">
      <alignment horizontal="center" vertical="center" wrapText="1"/>
    </xf>
    <xf numFmtId="0" fontId="8" fillId="3" borderId="0" xfId="0" applyFont="1" applyFill="1" applyAlignment="1">
      <alignment horizontal="center" vertical="center" wrapText="1"/>
    </xf>
    <xf numFmtId="0" fontId="8" fillId="3" borderId="14" xfId="0" applyFont="1" applyFill="1" applyBorder="1" applyAlignment="1">
      <alignment horizontal="center" vertical="center" wrapText="1"/>
    </xf>
    <xf numFmtId="0" fontId="9" fillId="0" borderId="1" xfId="2" applyFont="1" applyBorder="1" applyAlignment="1">
      <alignment horizontal="center" vertical="center" wrapText="1"/>
    </xf>
    <xf numFmtId="0" fontId="51" fillId="0" borderId="1" xfId="0" applyFont="1" applyBorder="1" applyAlignment="1">
      <alignment horizontal="center" vertical="center" wrapText="1"/>
    </xf>
    <xf numFmtId="0" fontId="9" fillId="0" borderId="1" xfId="0" applyFont="1" applyBorder="1" applyAlignment="1">
      <alignment horizontal="right" wrapText="1"/>
    </xf>
    <xf numFmtId="14" fontId="51" fillId="0" borderId="1" xfId="0" applyNumberFormat="1" applyFont="1" applyBorder="1" applyAlignment="1">
      <alignment horizontal="right" wrapText="1"/>
    </xf>
    <xf numFmtId="0" fontId="51" fillId="0" borderId="1" xfId="0" applyFont="1" applyBorder="1" applyAlignment="1">
      <alignment horizontal="right" wrapText="1"/>
    </xf>
    <xf numFmtId="169" fontId="9" fillId="0" borderId="1" xfId="5" applyNumberFormat="1" applyFont="1" applyBorder="1" applyAlignment="1">
      <alignment horizontal="right" wrapText="1"/>
    </xf>
    <xf numFmtId="169" fontId="7" fillId="0" borderId="0" xfId="5" applyNumberFormat="1" applyFont="1" applyAlignment="1">
      <alignment horizontal="center" vertical="center" wrapText="1"/>
    </xf>
    <xf numFmtId="169" fontId="2" fillId="0" borderId="1" xfId="0" applyNumberFormat="1" applyFont="1" applyBorder="1" applyAlignment="1">
      <alignment horizontal="right" wrapText="1"/>
    </xf>
    <xf numFmtId="169" fontId="0" fillId="0" borderId="1" xfId="0" applyNumberFormat="1" applyBorder="1" applyAlignment="1">
      <alignment horizontal="right" wrapText="1"/>
    </xf>
    <xf numFmtId="175" fontId="5" fillId="0" borderId="1" xfId="0" applyNumberFormat="1" applyFont="1" applyBorder="1" applyAlignment="1">
      <alignment horizontal="right" wrapText="1"/>
    </xf>
    <xf numFmtId="14" fontId="2" fillId="0" borderId="1" xfId="0" applyNumberFormat="1" applyFont="1" applyBorder="1" applyAlignment="1">
      <alignment horizontal="right" vertical="center" wrapText="1"/>
    </xf>
    <xf numFmtId="0" fontId="2" fillId="0" borderId="1" xfId="0" applyFont="1" applyBorder="1" applyAlignment="1">
      <alignment horizontal="right" vertical="center" wrapText="1"/>
    </xf>
    <xf numFmtId="169" fontId="5" fillId="0" borderId="1" xfId="0" applyNumberFormat="1" applyFont="1" applyBorder="1" applyAlignment="1">
      <alignment horizontal="right"/>
    </xf>
    <xf numFmtId="169" fontId="2" fillId="0" borderId="2" xfId="0" applyNumberFormat="1" applyFont="1" applyBorder="1" applyAlignment="1">
      <alignment horizontal="right" wrapText="1"/>
    </xf>
    <xf numFmtId="0" fontId="2" fillId="0" borderId="3" xfId="0" applyFont="1" applyBorder="1" applyAlignment="1">
      <alignment horizontal="right" wrapText="1"/>
    </xf>
    <xf numFmtId="0" fontId="2" fillId="0" borderId="4" xfId="0" applyFont="1" applyBorder="1" applyAlignment="1">
      <alignment horizontal="right" wrapText="1"/>
    </xf>
    <xf numFmtId="0" fontId="19" fillId="0" borderId="1" xfId="0" applyFont="1" applyBorder="1" applyAlignment="1">
      <alignment horizontal="right" wrapText="1"/>
    </xf>
    <xf numFmtId="14" fontId="2" fillId="0" borderId="1" xfId="0" applyNumberFormat="1" applyFont="1" applyBorder="1" applyAlignment="1">
      <alignment horizontal="right" wrapText="1"/>
    </xf>
    <xf numFmtId="0" fontId="19" fillId="0" borderId="1" xfId="0" applyFont="1" applyBorder="1" applyAlignment="1">
      <alignment horizontal="center" vertical="center" wrapText="1"/>
    </xf>
    <xf numFmtId="169" fontId="5" fillId="0" borderId="1" xfId="0" applyNumberFormat="1" applyFont="1" applyBorder="1" applyAlignment="1">
      <alignment horizontal="center" vertical="center" wrapText="1"/>
    </xf>
    <xf numFmtId="169" fontId="5" fillId="0" borderId="1" xfId="0" applyNumberFormat="1" applyFont="1" applyBorder="1" applyAlignment="1">
      <alignment horizontal="center"/>
    </xf>
    <xf numFmtId="0" fontId="19" fillId="0" borderId="2" xfId="0" applyFont="1" applyBorder="1" applyAlignment="1">
      <alignment horizontal="right" wrapText="1"/>
    </xf>
    <xf numFmtId="0" fontId="19" fillId="0" borderId="4" xfId="0" applyFont="1" applyBorder="1" applyAlignment="1">
      <alignment horizontal="right" wrapText="1"/>
    </xf>
    <xf numFmtId="0" fontId="0" fillId="0" borderId="2" xfId="0" applyBorder="1" applyAlignment="1">
      <alignment horizontal="right" wrapText="1"/>
    </xf>
    <xf numFmtId="0" fontId="0" fillId="0" borderId="4" xfId="0" applyBorder="1" applyAlignment="1">
      <alignment horizontal="right" wrapText="1"/>
    </xf>
    <xf numFmtId="164" fontId="7" fillId="0" borderId="2" xfId="11" applyFont="1" applyBorder="1" applyAlignment="1">
      <alignment horizontal="right" wrapText="1"/>
    </xf>
    <xf numFmtId="164" fontId="7" fillId="0" borderId="3" xfId="11" applyFont="1" applyBorder="1" applyAlignment="1">
      <alignment horizontal="right" wrapText="1"/>
    </xf>
    <xf numFmtId="164" fontId="7" fillId="0" borderId="4" xfId="11" applyFont="1" applyBorder="1" applyAlignment="1">
      <alignment horizontal="right" wrapText="1"/>
    </xf>
    <xf numFmtId="169" fontId="7" fillId="0" borderId="3" xfId="5" applyNumberFormat="1" applyFont="1" applyBorder="1" applyAlignment="1">
      <alignment horizontal="right" wrapText="1"/>
    </xf>
    <xf numFmtId="15" fontId="11" fillId="0" borderId="8" xfId="2" applyNumberFormat="1" applyBorder="1" applyAlignment="1">
      <alignment horizontal="center" vertical="center"/>
    </xf>
    <xf numFmtId="15" fontId="11" fillId="0" borderId="10" xfId="2" applyNumberFormat="1" applyBorder="1" applyAlignment="1">
      <alignment horizontal="center" vertical="center"/>
    </xf>
    <xf numFmtId="15" fontId="7" fillId="0" borderId="2" xfId="2" applyNumberFormat="1" applyFont="1" applyBorder="1" applyAlignment="1">
      <alignment horizontal="right" vertical="center" wrapText="1"/>
    </xf>
    <xf numFmtId="15" fontId="7" fillId="0" borderId="4" xfId="2" applyNumberFormat="1" applyFont="1" applyBorder="1" applyAlignment="1">
      <alignment horizontal="right" vertical="center" wrapText="1"/>
    </xf>
    <xf numFmtId="169" fontId="7" fillId="0" borderId="2" xfId="5" applyNumberFormat="1" applyFont="1" applyBorder="1" applyAlignment="1">
      <alignment horizontal="right" vertical="center" wrapText="1"/>
    </xf>
    <xf numFmtId="169" fontId="7" fillId="0" borderId="4" xfId="5" applyNumberFormat="1" applyFont="1" applyBorder="1" applyAlignment="1">
      <alignment horizontal="right" vertical="center" wrapText="1"/>
    </xf>
    <xf numFmtId="0" fontId="7" fillId="0" borderId="1" xfId="2" applyFont="1" applyBorder="1" applyAlignment="1">
      <alignment horizontal="center" wrapText="1"/>
    </xf>
    <xf numFmtId="15" fontId="11" fillId="0" borderId="8" xfId="2" applyNumberFormat="1" applyBorder="1" applyAlignment="1">
      <alignment horizontal="center"/>
    </xf>
    <xf numFmtId="15" fontId="11" fillId="0" borderId="10" xfId="2" applyNumberFormat="1" applyBorder="1" applyAlignment="1">
      <alignment horizontal="center"/>
    </xf>
    <xf numFmtId="15" fontId="7" fillId="0" borderId="2" xfId="2" applyNumberFormat="1" applyFont="1" applyBorder="1" applyAlignment="1">
      <alignment horizontal="right" wrapText="1"/>
    </xf>
    <xf numFmtId="15" fontId="7" fillId="0" borderId="4" xfId="2" applyNumberFormat="1" applyFont="1" applyBorder="1" applyAlignment="1">
      <alignment horizontal="right" wrapText="1"/>
    </xf>
    <xf numFmtId="169" fontId="2" fillId="0" borderId="2" xfId="0" applyNumberFormat="1" applyFont="1" applyBorder="1" applyAlignment="1">
      <alignment horizontal="right" vertical="center" wrapText="1"/>
    </xf>
    <xf numFmtId="0" fontId="2" fillId="0" borderId="3" xfId="0" applyFont="1" applyBorder="1" applyAlignment="1">
      <alignment horizontal="right" vertical="center" wrapText="1"/>
    </xf>
    <xf numFmtId="0" fontId="2" fillId="0" borderId="4" xfId="0" applyFont="1" applyBorder="1" applyAlignment="1">
      <alignment horizontal="right" vertical="center" wrapText="1"/>
    </xf>
    <xf numFmtId="15" fontId="11" fillId="0" borderId="8" xfId="2" applyNumberFormat="1" applyBorder="1" applyAlignment="1">
      <alignment horizontal="right"/>
    </xf>
    <xf numFmtId="15" fontId="11" fillId="0" borderId="10" xfId="2" applyNumberFormat="1" applyBorder="1" applyAlignment="1">
      <alignment horizontal="right"/>
    </xf>
    <xf numFmtId="15" fontId="11" fillId="0" borderId="1" xfId="2" applyNumberFormat="1" applyBorder="1" applyAlignment="1">
      <alignment horizontal="right"/>
    </xf>
    <xf numFmtId="15" fontId="11" fillId="0" borderId="2" xfId="2" applyNumberFormat="1" applyBorder="1" applyAlignment="1">
      <alignment horizontal="right"/>
    </xf>
    <xf numFmtId="15" fontId="11" fillId="0" borderId="4" xfId="2" applyNumberFormat="1" applyBorder="1" applyAlignment="1">
      <alignment horizontal="right"/>
    </xf>
    <xf numFmtId="169" fontId="7" fillId="0" borderId="2" xfId="5" applyNumberFormat="1" applyFont="1" applyFill="1" applyBorder="1" applyAlignment="1">
      <alignment horizontal="right" wrapText="1"/>
    </xf>
    <xf numFmtId="169" fontId="7" fillId="0" borderId="4" xfId="5" applyNumberFormat="1" applyFont="1" applyFill="1" applyBorder="1" applyAlignment="1">
      <alignment horizontal="right" wrapText="1"/>
    </xf>
    <xf numFmtId="169" fontId="8" fillId="0" borderId="2" xfId="5" applyNumberFormat="1" applyFont="1" applyBorder="1" applyAlignment="1">
      <alignment horizontal="center" vertical="center" wrapText="1"/>
    </xf>
    <xf numFmtId="169" fontId="8" fillId="0" borderId="4" xfId="5" applyNumberFormat="1" applyFont="1" applyBorder="1" applyAlignment="1">
      <alignment horizontal="center" vertical="center" wrapText="1"/>
    </xf>
    <xf numFmtId="172" fontId="17" fillId="0" borderId="2" xfId="11" applyNumberFormat="1" applyFont="1" applyBorder="1" applyAlignment="1">
      <alignment horizontal="right" vertical="center" wrapText="1"/>
    </xf>
    <xf numFmtId="172" fontId="17" fillId="0" borderId="3" xfId="11" applyNumberFormat="1" applyFont="1" applyBorder="1" applyAlignment="1">
      <alignment horizontal="right" vertical="center" wrapText="1"/>
    </xf>
    <xf numFmtId="164" fontId="7" fillId="0" borderId="1" xfId="11" applyFont="1" applyBorder="1" applyAlignment="1">
      <alignment vertical="center" wrapText="1"/>
    </xf>
    <xf numFmtId="38" fontId="7" fillId="0" borderId="2" xfId="2" applyNumberFormat="1" applyFont="1" applyBorder="1" applyAlignment="1">
      <alignment horizontal="center" vertical="center" wrapText="1"/>
    </xf>
    <xf numFmtId="38" fontId="7" fillId="0" borderId="4" xfId="2" applyNumberFormat="1" applyFont="1" applyBorder="1" applyAlignment="1">
      <alignment horizontal="center" vertical="center" wrapText="1"/>
    </xf>
    <xf numFmtId="15" fontId="5" fillId="0" borderId="1" xfId="0" applyNumberFormat="1" applyFont="1" applyBorder="1" applyAlignment="1">
      <alignment horizontal="center" vertical="center" wrapText="1"/>
    </xf>
    <xf numFmtId="164" fontId="7" fillId="0" borderId="2" xfId="11" applyFont="1" applyBorder="1" applyAlignment="1">
      <alignment horizontal="center" vertical="center" wrapText="1"/>
    </xf>
    <xf numFmtId="164" fontId="7" fillId="0" borderId="3" xfId="11" applyFont="1" applyBorder="1" applyAlignment="1">
      <alignment horizontal="center" vertical="center" wrapText="1"/>
    </xf>
    <xf numFmtId="164" fontId="7" fillId="0" borderId="4" xfId="11" applyFont="1" applyBorder="1" applyAlignment="1">
      <alignment horizontal="center" vertical="center" wrapText="1"/>
    </xf>
    <xf numFmtId="172" fontId="8" fillId="0" borderId="2" xfId="11" applyNumberFormat="1" applyFont="1" applyBorder="1" applyAlignment="1">
      <alignment horizontal="right" vertical="center" wrapText="1"/>
    </xf>
    <xf numFmtId="172" fontId="8" fillId="0" borderId="4" xfId="11" applyNumberFormat="1" applyFont="1" applyBorder="1" applyAlignment="1">
      <alignment horizontal="right" vertical="center" wrapText="1"/>
    </xf>
    <xf numFmtId="15" fontId="7" fillId="0" borderId="1" xfId="2" applyNumberFormat="1" applyFont="1" applyBorder="1" applyAlignment="1">
      <alignment horizontal="center" vertical="center" wrapText="1"/>
    </xf>
    <xf numFmtId="169" fontId="7" fillId="0" borderId="1" xfId="5" applyNumberFormat="1" applyFont="1" applyBorder="1" applyAlignment="1">
      <alignment horizontal="right" vertical="center" wrapText="1"/>
    </xf>
    <xf numFmtId="169" fontId="7" fillId="0" borderId="1" xfId="2" applyNumberFormat="1" applyFont="1" applyBorder="1" applyAlignment="1">
      <alignment horizontal="center" vertical="center" wrapText="1"/>
    </xf>
    <xf numFmtId="15" fontId="5" fillId="0" borderId="2" xfId="0" applyNumberFormat="1" applyFont="1" applyBorder="1" applyAlignment="1">
      <alignment horizontal="center" vertical="center" wrapText="1"/>
    </xf>
    <xf numFmtId="15" fontId="5" fillId="0" borderId="4" xfId="0" applyNumberFormat="1" applyFont="1" applyBorder="1" applyAlignment="1">
      <alignment horizontal="center" vertical="center" wrapText="1"/>
    </xf>
    <xf numFmtId="164" fontId="8" fillId="0" borderId="1" xfId="11" applyFont="1" applyBorder="1" applyAlignment="1">
      <alignment horizontal="center" vertical="center" wrapText="1"/>
    </xf>
    <xf numFmtId="165" fontId="7" fillId="0" borderId="1" xfId="2" applyNumberFormat="1" applyFont="1" applyBorder="1" applyAlignment="1">
      <alignment horizontal="center" vertical="center" wrapText="1"/>
    </xf>
    <xf numFmtId="164" fontId="7" fillId="0" borderId="1" xfId="11" applyFont="1" applyBorder="1" applyAlignment="1">
      <alignment horizontal="center" vertical="center" wrapText="1"/>
    </xf>
    <xf numFmtId="164" fontId="7" fillId="0" borderId="1" xfId="11" applyFont="1" applyBorder="1" applyAlignment="1">
      <alignment horizontal="center" vertical="center"/>
    </xf>
    <xf numFmtId="15" fontId="7" fillId="0" borderId="1" xfId="2" applyNumberFormat="1" applyFont="1" applyBorder="1" applyAlignment="1">
      <alignment horizontal="center" vertical="center"/>
    </xf>
    <xf numFmtId="0" fontId="7" fillId="15" borderId="1" xfId="2" applyFont="1" applyFill="1" applyBorder="1" applyAlignment="1">
      <alignment horizontal="center" vertical="center" wrapText="1"/>
    </xf>
    <xf numFmtId="0" fontId="7" fillId="15" borderId="2" xfId="2" applyFont="1" applyFill="1" applyBorder="1" applyAlignment="1">
      <alignment horizontal="center" vertical="center" wrapText="1"/>
    </xf>
    <xf numFmtId="0" fontId="7" fillId="15" borderId="4" xfId="2" applyFont="1" applyFill="1" applyBorder="1" applyAlignment="1">
      <alignment horizontal="center" vertical="center" wrapText="1"/>
    </xf>
    <xf numFmtId="38" fontId="7" fillId="15" borderId="2" xfId="2" applyNumberFormat="1" applyFont="1" applyFill="1" applyBorder="1" applyAlignment="1">
      <alignment horizontal="center" vertical="center" wrapText="1"/>
    </xf>
    <xf numFmtId="38" fontId="7" fillId="15" borderId="4" xfId="2" applyNumberFormat="1" applyFont="1" applyFill="1" applyBorder="1" applyAlignment="1">
      <alignment horizontal="center" vertical="center" wrapText="1"/>
    </xf>
    <xf numFmtId="169" fontId="7" fillId="15" borderId="1" xfId="5" applyNumberFormat="1" applyFont="1" applyFill="1" applyBorder="1" applyAlignment="1">
      <alignment horizontal="center" vertical="center" wrapText="1"/>
    </xf>
    <xf numFmtId="15" fontId="7" fillId="15" borderId="1" xfId="2" applyNumberFormat="1" applyFont="1" applyFill="1" applyBorder="1" applyAlignment="1">
      <alignment horizontal="center" vertical="center" wrapText="1"/>
    </xf>
    <xf numFmtId="15" fontId="5" fillId="15" borderId="1" xfId="0" applyNumberFormat="1" applyFont="1" applyFill="1" applyBorder="1" applyAlignment="1">
      <alignment horizontal="center" vertical="center" wrapText="1"/>
    </xf>
    <xf numFmtId="164" fontId="0" fillId="15" borderId="5" xfId="11" applyFont="1" applyFill="1" applyBorder="1" applyAlignment="1">
      <alignment horizontal="center"/>
    </xf>
    <xf numFmtId="164" fontId="0" fillId="15" borderId="7" xfId="11" applyFont="1" applyFill="1" applyBorder="1" applyAlignment="1">
      <alignment horizontal="center"/>
    </xf>
    <xf numFmtId="169" fontId="7" fillId="0" borderId="1" xfId="5" applyNumberFormat="1" applyFont="1" applyBorder="1" applyAlignment="1">
      <alignment horizontal="center" vertical="center" wrapText="1"/>
    </xf>
    <xf numFmtId="164" fontId="0" fillId="0" borderId="5" xfId="11" applyFont="1" applyBorder="1" applyAlignment="1">
      <alignment horizontal="center"/>
    </xf>
    <xf numFmtId="164" fontId="0" fillId="0" borderId="7" xfId="11" applyFont="1" applyBorder="1" applyAlignment="1">
      <alignment horizontal="center"/>
    </xf>
    <xf numFmtId="49" fontId="8" fillId="14" borderId="2" xfId="2" applyNumberFormat="1" applyFont="1" applyFill="1" applyBorder="1" applyAlignment="1">
      <alignment horizontal="justify" vertical="justify" wrapText="1"/>
    </xf>
    <xf numFmtId="49" fontId="8" fillId="14" borderId="3" xfId="2" applyNumberFormat="1" applyFont="1" applyFill="1" applyBorder="1" applyAlignment="1">
      <alignment horizontal="justify" vertical="justify" wrapText="1"/>
    </xf>
    <xf numFmtId="49" fontId="8" fillId="14" borderId="4" xfId="2" applyNumberFormat="1" applyFont="1" applyFill="1" applyBorder="1" applyAlignment="1">
      <alignment horizontal="justify" vertical="justify" wrapText="1"/>
    </xf>
    <xf numFmtId="0" fontId="8" fillId="14" borderId="2" xfId="2" applyFont="1" applyFill="1" applyBorder="1" applyAlignment="1">
      <alignment horizontal="justify" vertical="justify" wrapText="1"/>
    </xf>
    <xf numFmtId="0" fontId="8" fillId="14" borderId="3" xfId="2" applyFont="1" applyFill="1" applyBorder="1" applyAlignment="1">
      <alignment horizontal="justify" vertical="justify" wrapText="1"/>
    </xf>
    <xf numFmtId="0" fontId="8" fillId="14" borderId="4" xfId="2" applyFont="1" applyFill="1" applyBorder="1" applyAlignment="1">
      <alignment horizontal="justify" vertical="justify" wrapText="1"/>
    </xf>
    <xf numFmtId="0" fontId="8" fillId="2" borderId="2" xfId="2" applyFont="1" applyFill="1" applyBorder="1" applyAlignment="1">
      <alignment horizontal="left" vertical="center"/>
    </xf>
    <xf numFmtId="0" fontId="8" fillId="2" borderId="3" xfId="2" applyFont="1" applyFill="1" applyBorder="1" applyAlignment="1">
      <alignment horizontal="left" vertical="center"/>
    </xf>
    <xf numFmtId="0" fontId="8" fillId="2" borderId="4" xfId="2" applyFont="1" applyFill="1" applyBorder="1" applyAlignment="1">
      <alignment horizontal="left" vertical="center"/>
    </xf>
    <xf numFmtId="0" fontId="8" fillId="2" borderId="2" xfId="2" applyFont="1" applyFill="1" applyBorder="1" applyAlignment="1">
      <alignment horizontal="center" vertical="center"/>
    </xf>
    <xf numFmtId="0" fontId="8" fillId="2" borderId="3" xfId="2" applyFont="1" applyFill="1" applyBorder="1" applyAlignment="1">
      <alignment horizontal="center" vertical="center"/>
    </xf>
    <xf numFmtId="0" fontId="8" fillId="2" borderId="4" xfId="2" applyFont="1" applyFill="1" applyBorder="1" applyAlignment="1">
      <alignment horizontal="center" vertical="center"/>
    </xf>
    <xf numFmtId="38" fontId="8" fillId="3" borderId="11" xfId="2" applyNumberFormat="1" applyFont="1" applyFill="1" applyBorder="1" applyAlignment="1">
      <alignment horizontal="center" vertical="center"/>
    </xf>
    <xf numFmtId="38" fontId="8" fillId="3" borderId="12" xfId="2" applyNumberFormat="1" applyFont="1" applyFill="1" applyBorder="1" applyAlignment="1">
      <alignment horizontal="center" vertical="center"/>
    </xf>
    <xf numFmtId="0" fontId="8" fillId="14" borderId="2" xfId="2" applyFont="1" applyFill="1" applyBorder="1" applyAlignment="1">
      <alignment horizontal="center" vertical="center"/>
    </xf>
    <xf numFmtId="0" fontId="8" fillId="14" borderId="4" xfId="2" applyFont="1" applyFill="1" applyBorder="1" applyAlignment="1">
      <alignment horizontal="center" vertical="center"/>
    </xf>
    <xf numFmtId="0" fontId="8" fillId="14" borderId="3" xfId="2" applyFont="1" applyFill="1" applyBorder="1" applyAlignment="1">
      <alignment horizontal="center" vertical="center"/>
    </xf>
    <xf numFmtId="0" fontId="8" fillId="14" borderId="5" xfId="2" applyFont="1" applyFill="1" applyBorder="1" applyAlignment="1">
      <alignment horizontal="center" vertical="center"/>
    </xf>
    <xf numFmtId="0" fontId="8" fillId="14" borderId="6" xfId="2" applyFont="1" applyFill="1" applyBorder="1" applyAlignment="1">
      <alignment horizontal="center" vertical="center"/>
    </xf>
    <xf numFmtId="0" fontId="8" fillId="14" borderId="7" xfId="2" applyFont="1" applyFill="1" applyBorder="1" applyAlignment="1">
      <alignment horizontal="center" vertical="center"/>
    </xf>
    <xf numFmtId="0" fontId="8" fillId="14" borderId="8" xfId="2" applyFont="1" applyFill="1" applyBorder="1" applyAlignment="1">
      <alignment horizontal="center" vertical="center"/>
    </xf>
    <xf numFmtId="0" fontId="8" fillId="14" borderId="9" xfId="2" applyFont="1" applyFill="1" applyBorder="1" applyAlignment="1">
      <alignment horizontal="center" vertical="center"/>
    </xf>
    <xf numFmtId="0" fontId="8" fillId="14" borderId="10" xfId="2" applyFont="1" applyFill="1" applyBorder="1" applyAlignment="1">
      <alignment horizontal="center" vertical="center"/>
    </xf>
    <xf numFmtId="38" fontId="8" fillId="3" borderId="2" xfId="2" applyNumberFormat="1" applyFont="1" applyFill="1" applyBorder="1" applyAlignment="1">
      <alignment horizontal="center" vertical="center" wrapText="1"/>
    </xf>
    <xf numFmtId="38" fontId="8" fillId="3" borderId="4" xfId="2" applyNumberFormat="1" applyFont="1" applyFill="1" applyBorder="1" applyAlignment="1">
      <alignment horizontal="center" vertical="center" wrapText="1"/>
    </xf>
    <xf numFmtId="0" fontId="7" fillId="0" borderId="11" xfId="2" applyFont="1" applyBorder="1" applyAlignment="1">
      <alignment horizontal="center" vertical="center" wrapText="1"/>
    </xf>
    <xf numFmtId="0" fontId="0" fillId="0" borderId="11" xfId="0" applyBorder="1" applyAlignment="1">
      <alignment horizontal="center" vertical="center" wrapText="1"/>
    </xf>
    <xf numFmtId="0" fontId="2" fillId="0" borderId="11" xfId="0" applyFont="1" applyBorder="1" applyAlignment="1">
      <alignment horizontal="center" vertical="center" wrapText="1"/>
    </xf>
    <xf numFmtId="14" fontId="0" fillId="0" borderId="11" xfId="0" applyNumberFormat="1" applyBorder="1" applyAlignment="1">
      <alignment horizontal="right" wrapText="1"/>
    </xf>
    <xf numFmtId="0" fontId="2" fillId="0" borderId="11" xfId="0" applyFont="1" applyBorder="1" applyAlignment="1">
      <alignment horizontal="right" wrapText="1"/>
    </xf>
    <xf numFmtId="169" fontId="7" fillId="0" borderId="11" xfId="5" applyNumberFormat="1" applyFont="1" applyBorder="1" applyAlignment="1">
      <alignment horizontal="right" wrapText="1"/>
    </xf>
    <xf numFmtId="15" fontId="0" fillId="0" borderId="1" xfId="0" applyNumberFormat="1" applyBorder="1" applyAlignment="1">
      <alignment horizontal="right" vertical="center" wrapText="1"/>
    </xf>
    <xf numFmtId="0" fontId="7" fillId="0" borderId="5" xfId="2" applyFont="1" applyBorder="1" applyAlignment="1">
      <alignment horizontal="left" vertical="center" wrapText="1"/>
    </xf>
    <xf numFmtId="0" fontId="7" fillId="0" borderId="6" xfId="2" applyFont="1" applyBorder="1" applyAlignment="1">
      <alignment horizontal="left" vertical="center" wrapText="1"/>
    </xf>
    <xf numFmtId="0" fontId="7" fillId="0" borderId="7" xfId="2" applyFont="1" applyBorder="1" applyAlignment="1">
      <alignment horizontal="left" vertical="center" wrapText="1"/>
    </xf>
    <xf numFmtId="0" fontId="7" fillId="0" borderId="13" xfId="2" applyFont="1" applyBorder="1" applyAlignment="1">
      <alignment horizontal="left" vertical="center" wrapText="1"/>
    </xf>
    <xf numFmtId="0" fontId="7" fillId="0" borderId="0" xfId="2" applyFont="1" applyAlignment="1">
      <alignment horizontal="left" vertical="center" wrapText="1"/>
    </xf>
    <xf numFmtId="0" fontId="7" fillId="0" borderId="14" xfId="2" applyFont="1" applyBorder="1" applyAlignment="1">
      <alignment horizontal="left" vertical="center" wrapText="1"/>
    </xf>
    <xf numFmtId="0" fontId="7" fillId="0" borderId="8" xfId="2" applyFont="1" applyBorder="1" applyAlignment="1">
      <alignment horizontal="left" vertical="center" wrapText="1"/>
    </xf>
    <xf numFmtId="0" fontId="7" fillId="0" borderId="9" xfId="2" applyFont="1" applyBorder="1" applyAlignment="1">
      <alignment horizontal="left" vertical="center" wrapText="1"/>
    </xf>
    <xf numFmtId="0" fontId="7" fillId="0" borderId="10" xfId="2" applyFont="1" applyBorder="1" applyAlignment="1">
      <alignment horizontal="left" vertical="center" wrapText="1"/>
    </xf>
    <xf numFmtId="169" fontId="35" fillId="0" borderId="2" xfId="14" applyNumberFormat="1" applyBorder="1" applyAlignment="1">
      <alignment horizontal="right" wrapText="1"/>
    </xf>
    <xf numFmtId="169" fontId="35" fillId="0" borderId="4" xfId="14" applyNumberFormat="1" applyBorder="1" applyAlignment="1">
      <alignment horizontal="right" wrapText="1"/>
    </xf>
    <xf numFmtId="0" fontId="7" fillId="0" borderId="2" xfId="0" applyFont="1" applyBorder="1" applyAlignment="1">
      <alignment horizontal="left" wrapText="1"/>
    </xf>
    <xf numFmtId="0" fontId="7" fillId="0" borderId="4" xfId="0" applyFont="1" applyBorder="1" applyAlignment="1">
      <alignment horizontal="left" wrapText="1"/>
    </xf>
    <xf numFmtId="169" fontId="2" fillId="0" borderId="1" xfId="0" applyNumberFormat="1" applyFont="1" applyBorder="1" applyAlignment="1">
      <alignment horizontal="center" vertical="center" wrapText="1"/>
    </xf>
    <xf numFmtId="0" fontId="7" fillId="0" borderId="2" xfId="2" applyFont="1" applyBorder="1" applyAlignment="1">
      <alignment horizontal="center" wrapText="1"/>
    </xf>
    <xf numFmtId="0" fontId="7" fillId="0" borderId="4" xfId="2" applyFont="1" applyBorder="1" applyAlignment="1">
      <alignment horizontal="center" wrapText="1"/>
    </xf>
    <xf numFmtId="0" fontId="5" fillId="0" borderId="1" xfId="0" applyFont="1" applyBorder="1" applyAlignment="1">
      <alignment horizontal="center" wrapText="1"/>
    </xf>
    <xf numFmtId="176" fontId="7" fillId="0" borderId="1" xfId="5" applyNumberFormat="1" applyFont="1" applyBorder="1" applyAlignment="1">
      <alignment wrapText="1"/>
    </xf>
    <xf numFmtId="0" fontId="19" fillId="0" borderId="2" xfId="0" applyFont="1" applyBorder="1" applyAlignment="1">
      <alignment wrapText="1"/>
    </xf>
    <xf numFmtId="0" fontId="19" fillId="0" borderId="4" xfId="0" applyFont="1" applyBorder="1" applyAlignment="1">
      <alignment wrapText="1"/>
    </xf>
    <xf numFmtId="15" fontId="7" fillId="0" borderId="1" xfId="2" applyNumberFormat="1" applyFont="1" applyBorder="1" applyAlignment="1">
      <alignment wrapText="1"/>
    </xf>
    <xf numFmtId="176" fontId="2" fillId="0" borderId="2" xfId="0" applyNumberFormat="1" applyFont="1" applyBorder="1" applyAlignment="1">
      <alignment vertical="center" wrapText="1"/>
    </xf>
    <xf numFmtId="176" fontId="2" fillId="0" borderId="3" xfId="0" applyNumberFormat="1" applyFont="1" applyBorder="1" applyAlignment="1">
      <alignment vertical="center" wrapText="1"/>
    </xf>
    <xf numFmtId="0" fontId="7" fillId="0" borderId="1" xfId="2" applyFont="1" applyBorder="1" applyAlignment="1">
      <alignment horizontal="justify" vertical="justify" wrapText="1"/>
    </xf>
    <xf numFmtId="176" fontId="2" fillId="0" borderId="1" xfId="0" applyNumberFormat="1" applyFont="1" applyBorder="1" applyAlignment="1">
      <alignment wrapText="1"/>
    </xf>
    <xf numFmtId="0" fontId="19" fillId="0" borderId="1" xfId="0" applyFont="1" applyBorder="1" applyAlignment="1">
      <alignment wrapText="1"/>
    </xf>
    <xf numFmtId="0" fontId="17" fillId="0" borderId="1" xfId="2" applyFont="1" applyBorder="1" applyAlignment="1">
      <alignment horizontal="center" wrapText="1"/>
    </xf>
    <xf numFmtId="0" fontId="12" fillId="0" borderId="1" xfId="0" applyFont="1" applyBorder="1" applyAlignment="1">
      <alignment horizontal="center" wrapText="1"/>
    </xf>
    <xf numFmtId="176" fontId="20" fillId="0" borderId="1" xfId="0" applyNumberFormat="1" applyFont="1" applyBorder="1" applyAlignment="1">
      <alignment wrapText="1"/>
    </xf>
    <xf numFmtId="0" fontId="12" fillId="0" borderId="1" xfId="0" applyFont="1" applyBorder="1" applyAlignment="1">
      <alignment wrapText="1"/>
    </xf>
    <xf numFmtId="15" fontId="17" fillId="0" borderId="1" xfId="2" applyNumberFormat="1" applyFont="1" applyBorder="1" applyAlignment="1">
      <alignment wrapText="1"/>
    </xf>
    <xf numFmtId="176" fontId="17" fillId="0" borderId="2" xfId="5" applyNumberFormat="1" applyFont="1" applyBorder="1" applyAlignment="1">
      <alignment wrapText="1"/>
    </xf>
    <xf numFmtId="176" fontId="17" fillId="0" borderId="4" xfId="5" applyNumberFormat="1" applyFont="1" applyBorder="1" applyAlignment="1">
      <alignment wrapText="1"/>
    </xf>
    <xf numFmtId="169" fontId="2" fillId="0" borderId="1" xfId="0" applyNumberFormat="1" applyFont="1" applyBorder="1" applyAlignment="1">
      <alignment vertical="center" wrapText="1"/>
    </xf>
    <xf numFmtId="15" fontId="5"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169" fontId="7" fillId="0" borderId="1" xfId="5" applyNumberFormat="1" applyFont="1" applyFill="1" applyBorder="1" applyAlignment="1">
      <alignment horizontal="right" vertical="center" wrapText="1"/>
    </xf>
    <xf numFmtId="0" fontId="7" fillId="0" borderId="5" xfId="2" applyFont="1" applyBorder="1" applyAlignment="1">
      <alignment horizontal="center" vertical="center" wrapText="1"/>
    </xf>
    <xf numFmtId="0" fontId="7" fillId="0" borderId="7" xfId="2" applyFont="1" applyBorder="1" applyAlignment="1">
      <alignment horizontal="center" vertical="center" wrapText="1"/>
    </xf>
    <xf numFmtId="0" fontId="7" fillId="0" borderId="8" xfId="2" applyFont="1" applyBorder="1" applyAlignment="1">
      <alignment horizontal="center" vertical="center" wrapText="1"/>
    </xf>
    <xf numFmtId="0" fontId="7" fillId="0" borderId="10" xfId="2" applyFont="1" applyBorder="1" applyAlignment="1">
      <alignment horizontal="center" vertical="center" wrapText="1"/>
    </xf>
    <xf numFmtId="179" fontId="0" fillId="0" borderId="1" xfId="0" applyNumberFormat="1" applyBorder="1" applyAlignment="1">
      <alignment horizontal="right" vertical="center" wrapText="1"/>
    </xf>
    <xf numFmtId="179" fontId="2" fillId="0" borderId="1" xfId="0" applyNumberFormat="1" applyFont="1" applyBorder="1" applyAlignment="1">
      <alignment horizontal="right" vertical="center" wrapText="1"/>
    </xf>
    <xf numFmtId="169" fontId="5" fillId="0" borderId="11" xfId="0" applyNumberFormat="1" applyFont="1" applyBorder="1" applyAlignment="1">
      <alignment horizontal="right" vertical="center" wrapText="1"/>
    </xf>
    <xf numFmtId="169" fontId="5" fillId="0" borderId="12" xfId="0" applyNumberFormat="1" applyFont="1" applyBorder="1" applyAlignment="1">
      <alignment horizontal="right" vertical="center" wrapText="1"/>
    </xf>
    <xf numFmtId="0" fontId="33" fillId="0" borderId="17" xfId="12" applyFont="1" applyBorder="1" applyAlignment="1">
      <alignment horizontal="center" vertical="center"/>
    </xf>
    <xf numFmtId="0" fontId="33" fillId="0" borderId="15" xfId="12" applyFont="1" applyBorder="1" applyAlignment="1">
      <alignment horizontal="center" vertical="center"/>
    </xf>
    <xf numFmtId="0" fontId="33" fillId="0" borderId="16" xfId="12" applyFont="1" applyBorder="1" applyAlignment="1">
      <alignment horizontal="center" vertical="center"/>
    </xf>
    <xf numFmtId="0" fontId="33" fillId="0" borderId="22" xfId="12" applyFont="1" applyBorder="1" applyAlignment="1">
      <alignment horizontal="center" vertical="center"/>
    </xf>
    <xf numFmtId="0" fontId="33" fillId="0" borderId="0" xfId="12" applyFont="1" applyAlignment="1">
      <alignment horizontal="center" vertical="center"/>
    </xf>
    <xf numFmtId="0" fontId="33" fillId="0" borderId="21" xfId="12" applyFont="1" applyBorder="1" applyAlignment="1">
      <alignment horizontal="center" vertical="center"/>
    </xf>
    <xf numFmtId="0" fontId="23" fillId="20" borderId="17" xfId="12" applyFont="1" applyFill="1" applyBorder="1" applyAlignment="1">
      <alignment horizontal="center" vertical="center" wrapText="1"/>
    </xf>
    <xf numFmtId="0" fontId="23" fillId="20" borderId="15" xfId="12" applyFont="1" applyFill="1" applyBorder="1" applyAlignment="1">
      <alignment horizontal="center" vertical="center" wrapText="1"/>
    </xf>
    <xf numFmtId="0" fontId="23" fillId="20" borderId="16" xfId="12" applyFont="1" applyFill="1" applyBorder="1" applyAlignment="1">
      <alignment horizontal="center" vertical="center" wrapText="1"/>
    </xf>
    <xf numFmtId="0" fontId="23" fillId="20" borderId="23" xfId="12" applyFont="1" applyFill="1" applyBorder="1" applyAlignment="1">
      <alignment horizontal="center" vertical="center" wrapText="1"/>
    </xf>
    <xf numFmtId="0" fontId="23" fillId="20" borderId="24" xfId="12" applyFont="1" applyFill="1" applyBorder="1" applyAlignment="1">
      <alignment horizontal="center" vertical="center" wrapText="1"/>
    </xf>
    <xf numFmtId="0" fontId="23" fillId="20" borderId="25" xfId="12" applyFont="1" applyFill="1" applyBorder="1" applyAlignment="1">
      <alignment horizontal="center" vertical="center" wrapText="1"/>
    </xf>
    <xf numFmtId="0" fontId="3" fillId="20" borderId="17" xfId="12" applyFont="1" applyFill="1" applyBorder="1" applyAlignment="1">
      <alignment horizontal="center" vertical="center" wrapText="1"/>
    </xf>
    <xf numFmtId="0" fontId="3" fillId="20" borderId="15" xfId="12" applyFont="1" applyFill="1" applyBorder="1" applyAlignment="1">
      <alignment horizontal="center" vertical="center" wrapText="1"/>
    </xf>
    <xf numFmtId="0" fontId="3" fillId="20" borderId="16" xfId="12" applyFont="1" applyFill="1" applyBorder="1" applyAlignment="1">
      <alignment horizontal="center" vertical="center" wrapText="1"/>
    </xf>
    <xf numFmtId="0" fontId="3" fillId="20" borderId="23" xfId="12" applyFont="1" applyFill="1" applyBorder="1" applyAlignment="1">
      <alignment horizontal="center" vertical="center" wrapText="1"/>
    </xf>
    <xf numFmtId="0" fontId="3" fillId="20" borderId="24" xfId="12" applyFont="1" applyFill="1" applyBorder="1" applyAlignment="1">
      <alignment horizontal="center" vertical="center" wrapText="1"/>
    </xf>
    <xf numFmtId="0" fontId="3" fillId="20" borderId="25" xfId="12" applyFont="1" applyFill="1" applyBorder="1" applyAlignment="1">
      <alignment horizontal="center" vertical="center" wrapText="1"/>
    </xf>
    <xf numFmtId="0" fontId="26" fillId="0" borderId="17" xfId="12" applyFont="1" applyBorder="1" applyAlignment="1">
      <alignment horizontal="center" vertical="center"/>
    </xf>
    <xf numFmtId="0" fontId="26" fillId="0" borderId="15" xfId="12" applyFont="1" applyBorder="1" applyAlignment="1">
      <alignment horizontal="center" vertical="center"/>
    </xf>
    <xf numFmtId="0" fontId="26" fillId="0" borderId="16" xfId="12" applyFont="1" applyBorder="1" applyAlignment="1">
      <alignment horizontal="center" vertical="center"/>
    </xf>
    <xf numFmtId="0" fontId="26" fillId="0" borderId="22" xfId="12" applyFont="1" applyBorder="1" applyAlignment="1">
      <alignment horizontal="center" vertical="center"/>
    </xf>
    <xf numFmtId="0" fontId="26" fillId="0" borderId="0" xfId="12" applyFont="1" applyAlignment="1">
      <alignment horizontal="center" vertical="center"/>
    </xf>
    <xf numFmtId="0" fontId="26" fillId="0" borderId="21" xfId="12" applyFont="1" applyBorder="1" applyAlignment="1">
      <alignment horizontal="center" vertical="center"/>
    </xf>
    <xf numFmtId="0" fontId="3" fillId="0" borderId="2" xfId="12" applyFont="1" applyBorder="1" applyAlignment="1">
      <alignment horizontal="center" vertical="center"/>
    </xf>
    <xf numFmtId="0" fontId="3" fillId="0" borderId="3" xfId="12" applyFont="1" applyBorder="1" applyAlignment="1">
      <alignment horizontal="center" vertical="center"/>
    </xf>
    <xf numFmtId="0" fontId="3" fillId="0" borderId="4" xfId="12" applyFont="1" applyBorder="1" applyAlignment="1">
      <alignment horizontal="center" vertical="center"/>
    </xf>
    <xf numFmtId="14" fontId="56" fillId="0" borderId="2" xfId="12" applyNumberFormat="1" applyFont="1" applyBorder="1" applyAlignment="1">
      <alignment horizontal="center" vertical="center"/>
    </xf>
    <xf numFmtId="0" fontId="56" fillId="0" borderId="3" xfId="12" applyFont="1" applyBorder="1" applyAlignment="1">
      <alignment horizontal="center" vertical="center"/>
    </xf>
    <xf numFmtId="0" fontId="56" fillId="0" borderId="4" xfId="12" applyFont="1" applyBorder="1" applyAlignment="1">
      <alignment horizontal="center" vertical="center"/>
    </xf>
    <xf numFmtId="0" fontId="40" fillId="0" borderId="44" xfId="12" applyFont="1" applyBorder="1" applyAlignment="1">
      <alignment horizontal="center" vertical="center"/>
    </xf>
    <xf numFmtId="0" fontId="40" fillId="0" borderId="6" xfId="12" applyFont="1" applyBorder="1" applyAlignment="1">
      <alignment horizontal="center" vertical="center"/>
    </xf>
    <xf numFmtId="0" fontId="40" fillId="0" borderId="7" xfId="12" applyFont="1" applyBorder="1" applyAlignment="1">
      <alignment horizontal="center" vertical="center"/>
    </xf>
    <xf numFmtId="0" fontId="40" fillId="0" borderId="43" xfId="12" applyFont="1" applyBorder="1" applyAlignment="1">
      <alignment horizontal="center" vertical="center"/>
    </xf>
    <xf numFmtId="0" fontId="40" fillId="0" borderId="9" xfId="12" applyFont="1" applyBorder="1" applyAlignment="1">
      <alignment horizontal="center" vertical="center"/>
    </xf>
    <xf numFmtId="0" fontId="40" fillId="0" borderId="10" xfId="12" applyFont="1" applyBorder="1" applyAlignment="1">
      <alignment horizontal="center" vertical="center"/>
    </xf>
    <xf numFmtId="49" fontId="24" fillId="0" borderId="1" xfId="12" applyNumberFormat="1" applyFont="1" applyBorder="1" applyAlignment="1">
      <alignment horizontal="center" vertical="center" shrinkToFit="1"/>
    </xf>
    <xf numFmtId="49" fontId="24" fillId="0" borderId="27" xfId="12" applyNumberFormat="1" applyFont="1" applyBorder="1" applyAlignment="1">
      <alignment horizontal="center" vertical="center" shrinkToFit="1"/>
    </xf>
    <xf numFmtId="0" fontId="10" fillId="14" borderId="1" xfId="7" applyFont="1" applyFill="1" applyBorder="1" applyAlignment="1">
      <alignment horizontal="center" vertical="center" wrapText="1"/>
    </xf>
    <xf numFmtId="14" fontId="3" fillId="18" borderId="2" xfId="12" applyNumberFormat="1" applyFont="1" applyFill="1" applyBorder="1" applyAlignment="1">
      <alignment horizontal="center" vertical="center"/>
    </xf>
    <xf numFmtId="0" fontId="3" fillId="18" borderId="3" xfId="12" applyFont="1" applyFill="1" applyBorder="1" applyAlignment="1">
      <alignment horizontal="center" vertical="center"/>
    </xf>
    <xf numFmtId="0" fontId="3" fillId="18" borderId="4" xfId="12" applyFont="1" applyFill="1" applyBorder="1" applyAlignment="1">
      <alignment horizontal="center" vertical="center"/>
    </xf>
    <xf numFmtId="0" fontId="10" fillId="14" borderId="34" xfId="7" applyFont="1" applyFill="1" applyBorder="1" applyAlignment="1">
      <alignment horizontal="center" vertical="center" wrapText="1"/>
    </xf>
    <xf numFmtId="0" fontId="10" fillId="14" borderId="18" xfId="7" applyFont="1" applyFill="1" applyBorder="1" applyAlignment="1">
      <alignment horizontal="center" vertical="center" wrapText="1"/>
    </xf>
    <xf numFmtId="0" fontId="10" fillId="14" borderId="19" xfId="7" applyFont="1" applyFill="1" applyBorder="1" applyAlignment="1">
      <alignment horizontal="center" vertical="center" wrapText="1"/>
    </xf>
    <xf numFmtId="0" fontId="10" fillId="14" borderId="38" xfId="7" applyFont="1" applyFill="1" applyBorder="1" applyAlignment="1">
      <alignment horizontal="center" vertical="center" wrapText="1"/>
    </xf>
    <xf numFmtId="0" fontId="10" fillId="14" borderId="28" xfId="7" applyFont="1" applyFill="1" applyBorder="1" applyAlignment="1">
      <alignment horizontal="center" vertical="center" wrapText="1"/>
    </xf>
    <xf numFmtId="0" fontId="10" fillId="14" borderId="29" xfId="7" applyFont="1" applyFill="1" applyBorder="1" applyAlignment="1">
      <alignment horizontal="center" vertical="center" wrapText="1"/>
    </xf>
    <xf numFmtId="0" fontId="10" fillId="14" borderId="63" xfId="7" applyFont="1" applyFill="1" applyBorder="1" applyAlignment="1">
      <alignment horizontal="center" vertical="center" wrapText="1"/>
    </xf>
    <xf numFmtId="0" fontId="10" fillId="14" borderId="27" xfId="7" applyFont="1" applyFill="1" applyBorder="1" applyAlignment="1">
      <alignment horizontal="center" vertical="center" wrapText="1"/>
    </xf>
    <xf numFmtId="0" fontId="25" fillId="20" borderId="17" xfId="12" applyFont="1" applyFill="1" applyBorder="1" applyAlignment="1">
      <alignment horizontal="center" vertical="center" wrapText="1"/>
    </xf>
    <xf numFmtId="0" fontId="25" fillId="20" borderId="15" xfId="12" applyFont="1" applyFill="1" applyBorder="1" applyAlignment="1">
      <alignment horizontal="center" vertical="center" wrapText="1"/>
    </xf>
    <xf numFmtId="0" fontId="25" fillId="20" borderId="16" xfId="12" applyFont="1" applyFill="1" applyBorder="1" applyAlignment="1">
      <alignment horizontal="center" vertical="center" wrapText="1"/>
    </xf>
    <xf numFmtId="0" fontId="25" fillId="20" borderId="23" xfId="12" applyFont="1" applyFill="1" applyBorder="1" applyAlignment="1">
      <alignment horizontal="center" vertical="center" wrapText="1"/>
    </xf>
    <xf numFmtId="0" fontId="25" fillId="20" borderId="24" xfId="12" applyFont="1" applyFill="1" applyBorder="1" applyAlignment="1">
      <alignment horizontal="center" vertical="center" wrapText="1"/>
    </xf>
    <xf numFmtId="0" fontId="25" fillId="20" borderId="25" xfId="12" applyFont="1" applyFill="1" applyBorder="1" applyAlignment="1">
      <alignment horizontal="center" vertical="center" wrapText="1"/>
    </xf>
    <xf numFmtId="0" fontId="0" fillId="20" borderId="17" xfId="12" applyFont="1" applyFill="1" applyBorder="1" applyAlignment="1">
      <alignment horizontal="center" vertical="center" wrapText="1"/>
    </xf>
    <xf numFmtId="0" fontId="2" fillId="20" borderId="15" xfId="12" applyFill="1" applyBorder="1" applyAlignment="1">
      <alignment horizontal="center" vertical="center" wrapText="1"/>
    </xf>
    <xf numFmtId="0" fontId="2" fillId="20" borderId="16" xfId="12" applyFill="1" applyBorder="1" applyAlignment="1">
      <alignment horizontal="center" vertical="center" wrapText="1"/>
    </xf>
    <xf numFmtId="0" fontId="2" fillId="20" borderId="23" xfId="12" applyFill="1" applyBorder="1" applyAlignment="1">
      <alignment horizontal="center" vertical="center" wrapText="1"/>
    </xf>
    <xf numFmtId="0" fontId="2" fillId="20" borderId="24" xfId="12" applyFill="1" applyBorder="1" applyAlignment="1">
      <alignment horizontal="center" vertical="center" wrapText="1"/>
    </xf>
    <xf numFmtId="0" fontId="2" fillId="20" borderId="25" xfId="12" applyFill="1" applyBorder="1" applyAlignment="1">
      <alignment horizontal="center" vertical="center" wrapText="1"/>
    </xf>
    <xf numFmtId="0" fontId="47" fillId="14" borderId="34" xfId="7" applyFont="1" applyFill="1" applyBorder="1" applyAlignment="1">
      <alignment horizontal="center" vertical="center" wrapText="1"/>
    </xf>
    <xf numFmtId="0" fontId="10" fillId="14" borderId="17" xfId="13" applyFont="1" applyFill="1" applyBorder="1" applyAlignment="1">
      <alignment horizontal="center" vertical="center" wrapText="1"/>
    </xf>
    <xf numFmtId="0" fontId="10" fillId="14" borderId="15" xfId="13" applyFont="1" applyFill="1" applyBorder="1" applyAlignment="1">
      <alignment horizontal="center" vertical="center" wrapText="1"/>
    </xf>
    <xf numFmtId="0" fontId="10" fillId="14" borderId="16" xfId="13" applyFont="1" applyFill="1" applyBorder="1" applyAlignment="1">
      <alignment horizontal="center" vertical="center" wrapText="1"/>
    </xf>
    <xf numFmtId="0" fontId="10" fillId="14" borderId="23" xfId="13" applyFont="1" applyFill="1" applyBorder="1" applyAlignment="1">
      <alignment horizontal="center" vertical="center" wrapText="1"/>
    </xf>
    <xf numFmtId="0" fontId="10" fillId="14" borderId="24" xfId="13" applyFont="1" applyFill="1" applyBorder="1" applyAlignment="1">
      <alignment horizontal="center" vertical="center" wrapText="1"/>
    </xf>
    <xf numFmtId="0" fontId="10" fillId="14" borderId="25" xfId="13" applyFont="1" applyFill="1" applyBorder="1" applyAlignment="1">
      <alignment horizontal="center" vertical="center" wrapText="1"/>
    </xf>
    <xf numFmtId="0" fontId="4" fillId="20" borderId="17" xfId="12" applyFont="1" applyFill="1" applyBorder="1" applyAlignment="1">
      <alignment horizontal="center" vertical="center" wrapText="1"/>
    </xf>
    <xf numFmtId="0" fontId="4" fillId="20" borderId="15" xfId="12" applyFont="1" applyFill="1" applyBorder="1" applyAlignment="1">
      <alignment horizontal="center" vertical="center" wrapText="1"/>
    </xf>
    <xf numFmtId="0" fontId="4" fillId="20" borderId="16" xfId="12" applyFont="1" applyFill="1" applyBorder="1" applyAlignment="1">
      <alignment horizontal="center" vertical="center" wrapText="1"/>
    </xf>
    <xf numFmtId="0" fontId="4" fillId="20" borderId="23" xfId="12" applyFont="1" applyFill="1" applyBorder="1" applyAlignment="1">
      <alignment horizontal="center" vertical="center" wrapText="1"/>
    </xf>
    <xf numFmtId="0" fontId="4" fillId="20" borderId="24" xfId="12" applyFont="1" applyFill="1" applyBorder="1" applyAlignment="1">
      <alignment horizontal="center" vertical="center" wrapText="1"/>
    </xf>
    <xf numFmtId="0" fontId="4" fillId="20" borderId="25" xfId="12" applyFont="1" applyFill="1" applyBorder="1" applyAlignment="1">
      <alignment horizontal="center" vertical="center" wrapText="1"/>
    </xf>
    <xf numFmtId="0" fontId="20" fillId="7" borderId="17" xfId="12" applyFont="1" applyFill="1" applyBorder="1" applyAlignment="1">
      <alignment horizontal="center" vertical="center" wrapText="1"/>
    </xf>
    <xf numFmtId="0" fontId="20" fillId="7" borderId="15" xfId="12" applyFont="1" applyFill="1" applyBorder="1" applyAlignment="1">
      <alignment horizontal="center" vertical="center" wrapText="1"/>
    </xf>
    <xf numFmtId="0" fontId="20" fillId="7" borderId="16" xfId="12" applyFont="1" applyFill="1" applyBorder="1" applyAlignment="1">
      <alignment horizontal="center" vertical="center" wrapText="1"/>
    </xf>
    <xf numFmtId="0" fontId="20" fillId="7" borderId="23" xfId="12" applyFont="1" applyFill="1" applyBorder="1" applyAlignment="1">
      <alignment horizontal="center" vertical="center" wrapText="1"/>
    </xf>
    <xf numFmtId="0" fontId="20" fillId="7" borderId="24" xfId="12" applyFont="1" applyFill="1" applyBorder="1" applyAlignment="1">
      <alignment horizontal="center" vertical="center" wrapText="1"/>
    </xf>
    <xf numFmtId="0" fontId="20" fillId="7" borderId="25" xfId="12" applyFont="1" applyFill="1" applyBorder="1" applyAlignment="1">
      <alignment horizontal="center" vertical="center" wrapText="1"/>
    </xf>
    <xf numFmtId="0" fontId="54" fillId="7" borderId="17" xfId="12" applyFont="1" applyFill="1" applyBorder="1" applyAlignment="1">
      <alignment horizontal="center" vertical="center" wrapText="1"/>
    </xf>
    <xf numFmtId="0" fontId="54" fillId="7" borderId="15" xfId="12" applyFont="1" applyFill="1" applyBorder="1" applyAlignment="1">
      <alignment horizontal="center" vertical="center" wrapText="1"/>
    </xf>
    <xf numFmtId="0" fontId="54" fillId="7" borderId="23" xfId="12" applyFont="1" applyFill="1" applyBorder="1" applyAlignment="1">
      <alignment horizontal="center" vertical="center" wrapText="1"/>
    </xf>
    <xf numFmtId="0" fontId="54" fillId="7" borderId="24" xfId="12" applyFont="1" applyFill="1" applyBorder="1" applyAlignment="1">
      <alignment horizontal="center" vertical="center" wrapText="1"/>
    </xf>
    <xf numFmtId="0" fontId="3" fillId="21" borderId="17" xfId="12" applyFont="1" applyFill="1" applyBorder="1" applyAlignment="1">
      <alignment horizontal="center" vertical="center" wrapText="1"/>
    </xf>
    <xf numFmtId="0" fontId="3" fillId="21" borderId="23" xfId="12" applyFont="1" applyFill="1" applyBorder="1" applyAlignment="1">
      <alignment horizontal="center" vertical="center" wrapText="1"/>
    </xf>
    <xf numFmtId="0" fontId="54" fillId="7" borderId="16" xfId="12" applyFont="1" applyFill="1" applyBorder="1" applyAlignment="1">
      <alignment horizontal="center" vertical="center" wrapText="1"/>
    </xf>
    <xf numFmtId="0" fontId="54" fillId="7" borderId="25" xfId="12" applyFont="1" applyFill="1" applyBorder="1" applyAlignment="1">
      <alignment horizontal="center" vertical="center" wrapText="1"/>
    </xf>
    <xf numFmtId="0" fontId="40" fillId="0" borderId="58" xfId="12" applyFont="1" applyBorder="1" applyAlignment="1">
      <alignment horizontal="center" vertical="center"/>
    </xf>
    <xf numFmtId="0" fontId="40" fillId="0" borderId="59" xfId="12" applyFont="1" applyBorder="1" applyAlignment="1">
      <alignment horizontal="center" vertical="center"/>
    </xf>
    <xf numFmtId="0" fontId="40" fillId="0" borderId="60" xfId="12" applyFont="1" applyBorder="1" applyAlignment="1">
      <alignment horizontal="center" vertical="center"/>
    </xf>
    <xf numFmtId="0" fontId="40" fillId="0" borderId="45" xfId="12" applyFont="1" applyBorder="1" applyAlignment="1">
      <alignment horizontal="center" vertical="center"/>
    </xf>
    <xf numFmtId="0" fontId="40" fillId="0" borderId="39" xfId="12" applyFont="1" applyBorder="1" applyAlignment="1">
      <alignment horizontal="center" vertical="center"/>
    </xf>
    <xf numFmtId="0" fontId="40" fillId="0" borderId="46" xfId="12" applyFont="1" applyBorder="1" applyAlignment="1">
      <alignment horizontal="center" vertical="center"/>
    </xf>
    <xf numFmtId="14" fontId="3" fillId="0" borderId="2" xfId="12" applyNumberFormat="1" applyFont="1" applyBorder="1" applyAlignment="1">
      <alignment horizontal="center" vertical="center"/>
    </xf>
    <xf numFmtId="14" fontId="3" fillId="0" borderId="3" xfId="12" applyNumberFormat="1" applyFont="1" applyBorder="1" applyAlignment="1">
      <alignment horizontal="center" vertical="center"/>
    </xf>
    <xf numFmtId="14" fontId="3" fillId="0" borderId="4" xfId="12" applyNumberFormat="1" applyFont="1" applyBorder="1" applyAlignment="1">
      <alignment horizontal="center" vertical="center"/>
    </xf>
    <xf numFmtId="0" fontId="40" fillId="0" borderId="22" xfId="12" applyFont="1" applyBorder="1" applyAlignment="1">
      <alignment horizontal="center" vertical="center"/>
    </xf>
    <xf numFmtId="0" fontId="40" fillId="0" borderId="0" xfId="12" applyFont="1" applyAlignment="1">
      <alignment horizontal="center" vertical="center"/>
    </xf>
    <xf numFmtId="0" fontId="40" fillId="0" borderId="14" xfId="12" applyFont="1" applyBorder="1" applyAlignment="1">
      <alignment horizontal="center" vertical="center"/>
    </xf>
    <xf numFmtId="49" fontId="24" fillId="0" borderId="11" xfId="12" applyNumberFormat="1" applyFont="1" applyBorder="1" applyAlignment="1">
      <alignment horizontal="center" vertical="center" shrinkToFit="1"/>
    </xf>
    <xf numFmtId="49" fontId="24" fillId="0" borderId="40" xfId="12" applyNumberFormat="1" applyFont="1" applyBorder="1" applyAlignment="1">
      <alignment horizontal="center" vertical="center" shrinkToFit="1"/>
    </xf>
    <xf numFmtId="0" fontId="2" fillId="0" borderId="17" xfId="12" applyBorder="1" applyAlignment="1">
      <alignment horizontal="center"/>
    </xf>
    <xf numFmtId="0" fontId="2" fillId="0" borderId="15" xfId="12" applyBorder="1" applyAlignment="1">
      <alignment horizontal="center"/>
    </xf>
    <xf numFmtId="0" fontId="2" fillId="0" borderId="16" xfId="12" applyBorder="1" applyAlignment="1">
      <alignment horizontal="center"/>
    </xf>
    <xf numFmtId="0" fontId="2" fillId="0" borderId="22" xfId="12" applyBorder="1" applyAlignment="1">
      <alignment horizontal="center"/>
    </xf>
    <xf numFmtId="0" fontId="2" fillId="0" borderId="0" xfId="12" applyAlignment="1">
      <alignment horizontal="center"/>
    </xf>
    <xf numFmtId="0" fontId="2" fillId="0" borderId="21" xfId="12" applyBorder="1" applyAlignment="1">
      <alignment horizontal="center"/>
    </xf>
    <xf numFmtId="0" fontId="2" fillId="0" borderId="23" xfId="12" applyBorder="1" applyAlignment="1">
      <alignment horizontal="center"/>
    </xf>
    <xf numFmtId="0" fontId="2" fillId="0" borderId="24" xfId="12" applyBorder="1" applyAlignment="1">
      <alignment horizontal="center"/>
    </xf>
    <xf numFmtId="0" fontId="2" fillId="0" borderId="25" xfId="12" applyBorder="1" applyAlignment="1">
      <alignment horizontal="center"/>
    </xf>
    <xf numFmtId="0" fontId="10" fillId="14" borderId="4" xfId="7" applyFont="1" applyFill="1" applyBorder="1" applyAlignment="1">
      <alignment horizontal="center" vertical="center" wrapText="1"/>
    </xf>
    <xf numFmtId="0" fontId="10" fillId="14" borderId="17" xfId="7" applyFont="1" applyFill="1" applyBorder="1" applyAlignment="1">
      <alignment horizontal="center" vertical="center" wrapText="1"/>
    </xf>
    <xf numFmtId="0" fontId="10" fillId="14" borderId="15" xfId="7" applyFont="1" applyFill="1" applyBorder="1" applyAlignment="1">
      <alignment horizontal="center" vertical="center" wrapText="1"/>
    </xf>
    <xf numFmtId="0" fontId="10" fillId="14" borderId="16" xfId="7" applyFont="1" applyFill="1" applyBorder="1" applyAlignment="1">
      <alignment horizontal="center" vertical="center" wrapText="1"/>
    </xf>
    <xf numFmtId="0" fontId="10" fillId="14" borderId="23" xfId="7" applyFont="1" applyFill="1" applyBorder="1" applyAlignment="1">
      <alignment horizontal="center" vertical="center" wrapText="1"/>
    </xf>
    <xf numFmtId="0" fontId="10" fillId="14" borderId="24" xfId="7" applyFont="1" applyFill="1" applyBorder="1" applyAlignment="1">
      <alignment horizontal="center" vertical="center" wrapText="1"/>
    </xf>
    <xf numFmtId="0" fontId="10" fillId="14" borderId="25" xfId="7" applyFont="1" applyFill="1" applyBorder="1" applyAlignment="1">
      <alignment horizontal="center" vertical="center" wrapText="1"/>
    </xf>
    <xf numFmtId="0" fontId="10" fillId="14" borderId="10" xfId="7" applyFont="1" applyFill="1" applyBorder="1" applyAlignment="1">
      <alignment horizontal="center" vertical="center" wrapText="1"/>
    </xf>
    <xf numFmtId="0" fontId="10" fillId="14" borderId="12" xfId="7" applyFont="1" applyFill="1" applyBorder="1" applyAlignment="1">
      <alignment horizontal="center" vertical="center" wrapText="1"/>
    </xf>
    <xf numFmtId="0" fontId="33" fillId="0" borderId="23" xfId="12" applyFont="1" applyBorder="1" applyAlignment="1">
      <alignment horizontal="center" vertical="center"/>
    </xf>
    <xf numFmtId="0" fontId="33" fillId="0" borderId="24" xfId="12" applyFont="1" applyBorder="1" applyAlignment="1">
      <alignment horizontal="center" vertical="center"/>
    </xf>
    <xf numFmtId="0" fontId="33" fillId="0" borderId="25" xfId="12" applyFont="1" applyBorder="1" applyAlignment="1">
      <alignment horizontal="center" vertical="center"/>
    </xf>
    <xf numFmtId="0" fontId="10" fillId="14" borderId="22" xfId="7" applyFont="1" applyFill="1" applyBorder="1" applyAlignment="1">
      <alignment horizontal="center" vertical="center" wrapText="1"/>
    </xf>
    <xf numFmtId="0" fontId="10" fillId="14" borderId="0" xfId="7" applyFont="1" applyFill="1" applyAlignment="1">
      <alignment horizontal="center" vertical="center" wrapText="1"/>
    </xf>
    <xf numFmtId="0" fontId="10" fillId="14" borderId="14" xfId="7" applyFont="1" applyFill="1" applyBorder="1" applyAlignment="1">
      <alignment horizontal="center" vertical="center" wrapText="1"/>
    </xf>
    <xf numFmtId="0" fontId="3" fillId="0" borderId="5" xfId="12" applyFont="1" applyBorder="1" applyAlignment="1">
      <alignment horizontal="center" vertical="center"/>
    </xf>
    <xf numFmtId="0" fontId="3" fillId="0" borderId="6" xfId="12" applyFont="1" applyBorder="1" applyAlignment="1">
      <alignment horizontal="center" vertical="center"/>
    </xf>
    <xf numFmtId="0" fontId="3" fillId="0" borderId="7" xfId="12" applyFont="1" applyBorder="1" applyAlignment="1">
      <alignment horizontal="center" vertical="center"/>
    </xf>
    <xf numFmtId="14" fontId="34" fillId="18" borderId="2" xfId="7" applyNumberFormat="1" applyFont="1" applyFill="1" applyBorder="1" applyAlignment="1">
      <alignment horizontal="center" vertical="center"/>
    </xf>
    <xf numFmtId="14" fontId="34" fillId="18" borderId="3" xfId="7" applyNumberFormat="1" applyFont="1" applyFill="1" applyBorder="1" applyAlignment="1">
      <alignment horizontal="center" vertical="center"/>
    </xf>
    <xf numFmtId="14" fontId="34" fillId="18" borderId="4" xfId="7" applyNumberFormat="1" applyFont="1" applyFill="1" applyBorder="1" applyAlignment="1">
      <alignment horizontal="center" vertical="center"/>
    </xf>
    <xf numFmtId="0" fontId="40" fillId="0" borderId="17" xfId="12" applyFont="1" applyBorder="1" applyAlignment="1">
      <alignment horizontal="center" vertical="center"/>
    </xf>
    <xf numFmtId="0" fontId="40" fillId="0" borderId="15" xfId="12" applyFont="1" applyBorder="1" applyAlignment="1">
      <alignment horizontal="center" vertical="center"/>
    </xf>
    <xf numFmtId="0" fontId="40" fillId="0" borderId="16" xfId="12" applyFont="1" applyBorder="1" applyAlignment="1">
      <alignment horizontal="center" vertical="center"/>
    </xf>
    <xf numFmtId="0" fontId="40" fillId="0" borderId="23" xfId="12" applyFont="1" applyBorder="1" applyAlignment="1">
      <alignment horizontal="center" vertical="center"/>
    </xf>
    <xf numFmtId="0" fontId="40" fillId="0" borderId="24" xfId="12" applyFont="1" applyBorder="1" applyAlignment="1">
      <alignment horizontal="center" vertical="center"/>
    </xf>
    <xf numFmtId="0" fontId="40" fillId="0" borderId="21" xfId="12" applyFont="1" applyBorder="1" applyAlignment="1">
      <alignment horizontal="center" vertical="center"/>
    </xf>
    <xf numFmtId="0" fontId="57" fillId="20" borderId="15" xfId="12" applyFont="1" applyFill="1" applyBorder="1" applyAlignment="1">
      <alignment horizontal="center" vertical="center" wrapText="1"/>
    </xf>
    <xf numFmtId="0" fontId="57" fillId="20" borderId="16" xfId="12" applyFont="1" applyFill="1" applyBorder="1" applyAlignment="1">
      <alignment horizontal="center" vertical="center" wrapText="1"/>
    </xf>
    <xf numFmtId="0" fontId="57" fillId="20" borderId="23" xfId="12" applyFont="1" applyFill="1" applyBorder="1" applyAlignment="1">
      <alignment horizontal="center" vertical="center" wrapText="1"/>
    </xf>
    <xf numFmtId="0" fontId="57" fillId="20" borderId="24" xfId="12" applyFont="1" applyFill="1" applyBorder="1" applyAlignment="1">
      <alignment horizontal="center" vertical="center" wrapText="1"/>
    </xf>
    <xf numFmtId="0" fontId="57" fillId="20" borderId="25" xfId="12" applyFont="1" applyFill="1" applyBorder="1" applyAlignment="1">
      <alignment horizontal="center" vertical="center" wrapText="1"/>
    </xf>
    <xf numFmtId="0" fontId="3" fillId="0" borderId="61" xfId="12" applyFont="1" applyBorder="1" applyAlignment="1">
      <alignment horizontal="center" vertical="center"/>
    </xf>
    <xf numFmtId="0" fontId="3" fillId="0" borderId="26" xfId="12" applyFont="1" applyBorder="1" applyAlignment="1">
      <alignment horizontal="center" vertical="center"/>
    </xf>
    <xf numFmtId="0" fontId="23" fillId="0" borderId="2" xfId="12" applyFont="1" applyBorder="1" applyAlignment="1">
      <alignment horizontal="center" vertical="center"/>
    </xf>
    <xf numFmtId="0" fontId="23" fillId="0" borderId="26" xfId="12" applyFont="1" applyBorder="1" applyAlignment="1">
      <alignment horizontal="center" vertical="center"/>
    </xf>
    <xf numFmtId="0" fontId="23" fillId="14" borderId="22" xfId="12" applyFont="1" applyFill="1" applyBorder="1" applyAlignment="1">
      <alignment horizontal="center" vertical="center" wrapText="1"/>
    </xf>
    <xf numFmtId="0" fontId="23" fillId="14" borderId="0" xfId="12" applyFont="1" applyFill="1" applyAlignment="1">
      <alignment horizontal="center" vertical="center" wrapText="1"/>
    </xf>
    <xf numFmtId="0" fontId="23" fillId="14" borderId="21" xfId="12" applyFont="1" applyFill="1" applyBorder="1" applyAlignment="1">
      <alignment horizontal="center" vertical="center" wrapText="1"/>
    </xf>
    <xf numFmtId="0" fontId="23" fillId="14" borderId="23" xfId="12" applyFont="1" applyFill="1" applyBorder="1" applyAlignment="1">
      <alignment horizontal="center" vertical="center" wrapText="1"/>
    </xf>
    <xf numFmtId="0" fontId="23" fillId="14" borderId="24" xfId="12" applyFont="1" applyFill="1" applyBorder="1" applyAlignment="1">
      <alignment horizontal="center" vertical="center" wrapText="1"/>
    </xf>
    <xf numFmtId="0" fontId="23" fillId="14" borderId="25" xfId="12" applyFont="1" applyFill="1" applyBorder="1" applyAlignment="1">
      <alignment horizontal="center" vertical="center" wrapText="1"/>
    </xf>
    <xf numFmtId="0" fontId="3" fillId="14" borderId="22" xfId="12" applyFont="1" applyFill="1" applyBorder="1" applyAlignment="1">
      <alignment horizontal="center" vertical="center" wrapText="1"/>
    </xf>
    <xf numFmtId="0" fontId="3" fillId="14" borderId="0" xfId="12" applyFont="1" applyFill="1" applyAlignment="1">
      <alignment horizontal="center" vertical="center" wrapText="1"/>
    </xf>
    <xf numFmtId="0" fontId="3" fillId="14" borderId="21" xfId="12" applyFont="1" applyFill="1" applyBorder="1" applyAlignment="1">
      <alignment horizontal="center" vertical="center" wrapText="1"/>
    </xf>
    <xf numFmtId="0" fontId="3" fillId="14" borderId="23" xfId="12" applyFont="1" applyFill="1" applyBorder="1" applyAlignment="1">
      <alignment horizontal="center" vertical="center" wrapText="1"/>
    </xf>
    <xf numFmtId="0" fontId="3" fillId="14" borderId="24" xfId="12" applyFont="1" applyFill="1" applyBorder="1" applyAlignment="1">
      <alignment horizontal="center" vertical="center" wrapText="1"/>
    </xf>
    <xf numFmtId="0" fontId="3" fillId="14" borderId="25" xfId="12" applyFont="1" applyFill="1" applyBorder="1" applyAlignment="1">
      <alignment horizontal="center" vertical="center" wrapText="1"/>
    </xf>
    <xf numFmtId="0" fontId="25" fillId="6" borderId="1" xfId="12" applyFont="1" applyFill="1" applyBorder="1" applyAlignment="1">
      <alignment horizontal="left" vertical="center" wrapText="1"/>
    </xf>
    <xf numFmtId="0" fontId="23" fillId="6" borderId="1" xfId="12" applyFont="1" applyFill="1" applyBorder="1" applyAlignment="1">
      <alignment horizontal="left" vertical="center" wrapText="1"/>
    </xf>
    <xf numFmtId="0" fontId="23" fillId="6" borderId="45" xfId="12" applyFont="1" applyFill="1" applyBorder="1" applyAlignment="1">
      <alignment horizontal="justify" vertical="top" wrapText="1"/>
    </xf>
    <xf numFmtId="0" fontId="25" fillId="6" borderId="39" xfId="12" applyFont="1" applyFill="1" applyBorder="1" applyAlignment="1">
      <alignment horizontal="justify" vertical="top" wrapText="1"/>
    </xf>
    <xf numFmtId="0" fontId="25" fillId="6" borderId="46" xfId="12" applyFont="1" applyFill="1" applyBorder="1" applyAlignment="1">
      <alignment horizontal="justify" vertical="top" wrapText="1"/>
    </xf>
    <xf numFmtId="0" fontId="40" fillId="0" borderId="8" xfId="12" applyFont="1" applyBorder="1" applyAlignment="1">
      <alignment horizontal="center" vertical="center"/>
    </xf>
    <xf numFmtId="17" fontId="23" fillId="0" borderId="9" xfId="12" applyNumberFormat="1" applyFont="1" applyBorder="1" applyAlignment="1">
      <alignment horizontal="center" vertical="center"/>
    </xf>
    <xf numFmtId="17" fontId="23" fillId="0" borderId="10" xfId="12" applyNumberFormat="1" applyFont="1" applyBorder="1" applyAlignment="1">
      <alignment horizontal="center" vertical="center"/>
    </xf>
    <xf numFmtId="0" fontId="40" fillId="0" borderId="57" xfId="12" applyFont="1" applyBorder="1" applyAlignment="1">
      <alignment horizontal="center" vertical="center"/>
    </xf>
    <xf numFmtId="0" fontId="40" fillId="0" borderId="5" xfId="12" applyFont="1" applyBorder="1" applyAlignment="1">
      <alignment horizontal="center" vertical="center"/>
    </xf>
    <xf numFmtId="0" fontId="23" fillId="0" borderId="6" xfId="12" applyFont="1" applyBorder="1" applyAlignment="1">
      <alignment horizontal="center" vertical="center"/>
    </xf>
    <xf numFmtId="0" fontId="23" fillId="0" borderId="7" xfId="12" applyFont="1" applyBorder="1" applyAlignment="1">
      <alignment horizontal="center" vertical="center"/>
    </xf>
    <xf numFmtId="0" fontId="33" fillId="0" borderId="1" xfId="12" applyFont="1" applyBorder="1" applyAlignment="1">
      <alignment horizontal="center" vertical="center"/>
    </xf>
    <xf numFmtId="0" fontId="33" fillId="0" borderId="12" xfId="12" applyFont="1" applyBorder="1" applyAlignment="1">
      <alignment horizontal="center" vertical="center"/>
    </xf>
    <xf numFmtId="0" fontId="23" fillId="6" borderId="1" xfId="12" applyFont="1" applyFill="1" applyBorder="1" applyAlignment="1">
      <alignment horizontal="justify" vertical="top" wrapText="1"/>
    </xf>
    <xf numFmtId="0" fontId="25" fillId="6" borderId="1" xfId="12" applyFont="1" applyFill="1" applyBorder="1" applyAlignment="1">
      <alignment horizontal="justify" vertical="top" wrapText="1"/>
    </xf>
    <xf numFmtId="0" fontId="25" fillId="6" borderId="45" xfId="12" applyFont="1" applyFill="1" applyBorder="1" applyAlignment="1">
      <alignment horizontal="justify" vertical="top" wrapText="1"/>
    </xf>
    <xf numFmtId="0" fontId="3" fillId="6" borderId="45" xfId="12" applyFont="1" applyFill="1" applyBorder="1" applyAlignment="1">
      <alignment horizontal="justify" vertical="top" wrapText="1"/>
    </xf>
    <xf numFmtId="0" fontId="3" fillId="6" borderId="39" xfId="12" applyFont="1" applyFill="1" applyBorder="1" applyAlignment="1">
      <alignment horizontal="justify" vertical="top" wrapText="1"/>
    </xf>
    <xf numFmtId="0" fontId="3" fillId="6" borderId="46" xfId="12" applyFont="1" applyFill="1" applyBorder="1" applyAlignment="1">
      <alignment horizontal="justify" vertical="top" wrapText="1"/>
    </xf>
    <xf numFmtId="0" fontId="55" fillId="0" borderId="22" xfId="12" applyFont="1" applyBorder="1" applyAlignment="1">
      <alignment horizontal="center" vertical="center"/>
    </xf>
    <xf numFmtId="0" fontId="55" fillId="0" borderId="0" xfId="12" applyFont="1" applyAlignment="1">
      <alignment horizontal="center" vertical="center"/>
    </xf>
    <xf numFmtId="0" fontId="55" fillId="0" borderId="21" xfId="12" applyFont="1" applyBorder="1" applyAlignment="1">
      <alignment horizontal="center" vertical="center"/>
    </xf>
    <xf numFmtId="0" fontId="0" fillId="6" borderId="45" xfId="12" applyFont="1" applyFill="1" applyBorder="1" applyAlignment="1">
      <alignment horizontal="justify" vertical="top" wrapText="1"/>
    </xf>
    <xf numFmtId="0" fontId="7" fillId="6" borderId="1" xfId="0" applyFont="1" applyFill="1" applyBorder="1" applyAlignment="1">
      <alignment horizontal="center" vertical="center" wrapText="1"/>
    </xf>
  </cellXfs>
  <cellStyles count="18">
    <cellStyle name="Hipervínculo" xfId="14" builtinId="8"/>
    <cellStyle name="Millares" xfId="11" builtinId="3"/>
    <cellStyle name="Millares 2" xfId="4" xr:uid="{00000000-0005-0000-0000-000002000000}"/>
    <cellStyle name="Millares 2 2" xfId="9" xr:uid="{00000000-0005-0000-0000-000003000000}"/>
    <cellStyle name="Millares 3" xfId="10" xr:uid="{00000000-0005-0000-0000-000004000000}"/>
    <cellStyle name="Moneda 2" xfId="5" xr:uid="{00000000-0005-0000-0000-000005000000}"/>
    <cellStyle name="Moneda 3" xfId="8" xr:uid="{00000000-0005-0000-0000-000006000000}"/>
    <cellStyle name="Normal" xfId="0" builtinId="0"/>
    <cellStyle name="Normal 14 2" xfId="15" xr:uid="{00000000-0005-0000-0000-000008000000}"/>
    <cellStyle name="Normal 15" xfId="12" xr:uid="{00000000-0005-0000-0000-000009000000}"/>
    <cellStyle name="Normal 2" xfId="3" xr:uid="{00000000-0005-0000-0000-00000A000000}"/>
    <cellStyle name="Normal 2 2 2" xfId="2" xr:uid="{00000000-0005-0000-0000-00000B000000}"/>
    <cellStyle name="Normal 3" xfId="6" xr:uid="{00000000-0005-0000-0000-00000C000000}"/>
    <cellStyle name="Normal 3 2" xfId="17" xr:uid="{00000000-0005-0000-0000-00000D000000}"/>
    <cellStyle name="Normal 3 7" xfId="13" xr:uid="{00000000-0005-0000-0000-00000E000000}"/>
    <cellStyle name="Normal 3 9" xfId="7" xr:uid="{00000000-0005-0000-0000-00000F000000}"/>
    <cellStyle name="Porcentaje" xfId="1" builtinId="5"/>
    <cellStyle name="Porcentaje 3" xfId="16" xr:uid="{00000000-0005-0000-0000-000011000000}"/>
  </cellStyles>
  <dxfs count="6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D8D5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externalLink" Target="externalLinks/externalLink7.xml"/><Relationship Id="rId26" Type="http://schemas.openxmlformats.org/officeDocument/2006/relationships/externalLink" Target="externalLinks/externalLink15.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10.xml"/><Relationship Id="rId34" Type="http://schemas.openxmlformats.org/officeDocument/2006/relationships/externalLink" Target="externalLinks/externalLink2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25" Type="http://schemas.openxmlformats.org/officeDocument/2006/relationships/externalLink" Target="externalLinks/externalLink14.xml"/><Relationship Id="rId33" Type="http://schemas.openxmlformats.org/officeDocument/2006/relationships/externalLink" Target="externalLinks/externalLink22.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externalLink" Target="externalLinks/externalLink9.xml"/><Relationship Id="rId29" Type="http://schemas.openxmlformats.org/officeDocument/2006/relationships/externalLink" Target="externalLinks/externalLink1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3.xml"/><Relationship Id="rId32" Type="http://schemas.openxmlformats.org/officeDocument/2006/relationships/externalLink" Target="externalLinks/externalLink21.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externalLink" Target="externalLinks/externalLink12.xml"/><Relationship Id="rId28" Type="http://schemas.openxmlformats.org/officeDocument/2006/relationships/externalLink" Target="externalLinks/externalLink17.xml"/><Relationship Id="rId36" Type="http://schemas.openxmlformats.org/officeDocument/2006/relationships/externalLink" Target="externalLinks/externalLink25.xml"/><Relationship Id="rId10" Type="http://schemas.openxmlformats.org/officeDocument/2006/relationships/worksheet" Target="worksheets/sheet10.xml"/><Relationship Id="rId19" Type="http://schemas.openxmlformats.org/officeDocument/2006/relationships/externalLink" Target="externalLinks/externalLink8.xml"/><Relationship Id="rId31" Type="http://schemas.openxmlformats.org/officeDocument/2006/relationships/externalLink" Target="externalLinks/externalLink2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externalLink" Target="externalLinks/externalLink11.xml"/><Relationship Id="rId27" Type="http://schemas.openxmlformats.org/officeDocument/2006/relationships/externalLink" Target="externalLinks/externalLink16.xml"/><Relationship Id="rId30" Type="http://schemas.openxmlformats.org/officeDocument/2006/relationships/externalLink" Target="externalLinks/externalLink19.xml"/><Relationship Id="rId35" Type="http://schemas.openxmlformats.org/officeDocument/2006/relationships/externalLink" Target="externalLinks/externalLink2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s-ES" sz="1800" b="1"/>
              <a:t>AVANCE DE OBRA ESTADÍSTICO UF 2.2</a:t>
            </a:r>
          </a:p>
        </c:rich>
      </c:tx>
      <c:layout>
        <c:manualLayout>
          <c:xMode val="edge"/>
          <c:yMode val="edge"/>
          <c:x val="0.24900787401574803"/>
          <c:y val="6.5843832847017517E-2"/>
        </c:manualLayout>
      </c:layout>
      <c:overlay val="0"/>
      <c:spPr>
        <a:noFill/>
        <a:ln>
          <a:noFill/>
        </a:ln>
        <a:effectLst/>
      </c:spPr>
    </c:title>
    <c:autoTitleDeleted val="0"/>
    <c:plotArea>
      <c:layout>
        <c:manualLayout>
          <c:layoutTarget val="inner"/>
          <c:xMode val="edge"/>
          <c:yMode val="edge"/>
          <c:x val="0.13696505042132892"/>
          <c:y val="0.27651623319839019"/>
          <c:w val="0.81697361514021272"/>
          <c:h val="0.50489461291205506"/>
        </c:manualLayout>
      </c:layout>
      <c:barChart>
        <c:barDir val="bar"/>
        <c:grouping val="stacked"/>
        <c:varyColors val="0"/>
        <c:ser>
          <c:idx val="0"/>
          <c:order val="0"/>
          <c:spPr>
            <a:solidFill>
              <a:schemeClr val="accent1"/>
            </a:solidFill>
            <a:ln>
              <a:noFill/>
            </a:ln>
            <a:effectLst/>
          </c:spPr>
          <c:invertIfNegative val="0"/>
          <c:dPt>
            <c:idx val="0"/>
            <c:invertIfNegative val="0"/>
            <c:bubble3D val="0"/>
            <c:spPr>
              <a:solidFill>
                <a:srgbClr val="FF0000"/>
              </a:solidFill>
              <a:ln>
                <a:solidFill>
                  <a:srgbClr val="FF0000"/>
                </a:solidFill>
              </a:ln>
              <a:effectLst/>
            </c:spPr>
            <c:extLst>
              <c:ext xmlns:c16="http://schemas.microsoft.com/office/drawing/2014/chart" uri="{C3380CC4-5D6E-409C-BE32-E72D297353CC}">
                <c16:uniqueId val="{00000001-C8AF-4948-B4BE-C3E85908FEE9}"/>
              </c:ext>
            </c:extLst>
          </c:dPt>
          <c:dPt>
            <c:idx val="2"/>
            <c:invertIfNegative val="0"/>
            <c:bubble3D val="0"/>
            <c:spPr>
              <a:solidFill>
                <a:srgbClr val="00B050"/>
              </a:solidFill>
              <a:ln>
                <a:solidFill>
                  <a:srgbClr val="00B050"/>
                </a:solidFill>
              </a:ln>
              <a:effectLst/>
            </c:spPr>
            <c:extLst>
              <c:ext xmlns:c16="http://schemas.microsoft.com/office/drawing/2014/chart" uri="{C3380CC4-5D6E-409C-BE32-E72D297353CC}">
                <c16:uniqueId val="{00000003-C8AF-4948-B4BE-C3E85908FEE9}"/>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(Formato!$F$247:$G$247,Formato!$H$247:$I$247)</c:f>
              <c:strCache>
                <c:ptCount val="3"/>
                <c:pt idx="0">
                  <c:v>Programado</c:v>
                </c:pt>
                <c:pt idx="2">
                  <c:v>Ejecutado</c:v>
                </c:pt>
              </c:strCache>
            </c:strRef>
          </c:cat>
          <c:val>
            <c:numRef>
              <c:f>(Formato!$F$248:$G$248,Formato!$H$248:$I$248)</c:f>
              <c:numCache>
                <c:formatCode>0%</c:formatCode>
                <c:ptCount val="4"/>
                <c:pt idx="0">
                  <c:v>1</c:v>
                </c:pt>
                <c:pt idx="2">
                  <c:v>1</c:v>
                </c:pt>
              </c:numCache>
            </c:numRef>
          </c:val>
          <c:extLst>
            <c:ext xmlns:c16="http://schemas.microsoft.com/office/drawing/2014/chart" uri="{C3380CC4-5D6E-409C-BE32-E72D297353CC}">
              <c16:uniqueId val="{00000004-C8AF-4948-B4BE-C3E85908FEE9}"/>
            </c:ext>
          </c:extLst>
        </c:ser>
        <c:dLbls>
          <c:dLblPos val="ctr"/>
          <c:showLegendKey val="0"/>
          <c:showVal val="1"/>
          <c:showCatName val="0"/>
          <c:showSerName val="0"/>
          <c:showPercent val="0"/>
          <c:showBubbleSize val="0"/>
        </c:dLbls>
        <c:gapWidth val="30"/>
        <c:overlap val="100"/>
        <c:axId val="1073337536"/>
        <c:axId val="1073338080"/>
      </c:barChart>
      <c:catAx>
        <c:axId val="107333753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38080"/>
        <c:crosses val="autoZero"/>
        <c:auto val="0"/>
        <c:lblAlgn val="ctr"/>
        <c:lblOffset val="100"/>
        <c:tickMarkSkip val="1"/>
        <c:noMultiLvlLbl val="0"/>
      </c:catAx>
      <c:valAx>
        <c:axId val="1073338080"/>
        <c:scaling>
          <c:orientation val="minMax"/>
          <c:max val="1"/>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375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s-ES" sz="1800" b="1"/>
              <a:t>AVANCE DE OBRA ESTADÍSTICO UF 1</a:t>
            </a:r>
          </a:p>
        </c:rich>
      </c:tx>
      <c:layout>
        <c:manualLayout>
          <c:xMode val="edge"/>
          <c:yMode val="edge"/>
          <c:x val="0.24900787401574803"/>
          <c:y val="6.5843832847017517E-2"/>
        </c:manualLayout>
      </c:layout>
      <c:overlay val="0"/>
      <c:spPr>
        <a:noFill/>
        <a:ln>
          <a:noFill/>
        </a:ln>
        <a:effectLst/>
      </c:spPr>
    </c:title>
    <c:autoTitleDeleted val="0"/>
    <c:plotArea>
      <c:layout>
        <c:manualLayout>
          <c:layoutTarget val="inner"/>
          <c:xMode val="edge"/>
          <c:yMode val="edge"/>
          <c:x val="0.13696505042132892"/>
          <c:y val="0.27651623319839019"/>
          <c:w val="0.81697361514021272"/>
          <c:h val="0.50489461291205506"/>
        </c:manualLayout>
      </c:layout>
      <c:barChart>
        <c:barDir val="bar"/>
        <c:grouping val="stacked"/>
        <c:varyColors val="0"/>
        <c:ser>
          <c:idx val="0"/>
          <c:order val="0"/>
          <c:spPr>
            <a:solidFill>
              <a:srgbClr val="FF0000"/>
            </a:solidFill>
            <a:ln>
              <a:solidFill>
                <a:srgbClr val="FF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(Formato!$E$164:$F$164,Formato!$G$164:$H$164)</c:f>
              <c:strCache>
                <c:ptCount val="3"/>
                <c:pt idx="0">
                  <c:v>Programado</c:v>
                </c:pt>
                <c:pt idx="2">
                  <c:v>Ejecutado</c:v>
                </c:pt>
              </c:strCache>
            </c:strRef>
          </c:cat>
          <c:val>
            <c:numRef>
              <c:f>(Formato!$E$165:$F$165,Formato!$G$165:$H$165)</c:f>
              <c:numCache>
                <c:formatCode>0.00%</c:formatCode>
                <c:ptCount val="4"/>
                <c:pt idx="0">
                  <c:v>0.62390000000000001</c:v>
                </c:pt>
                <c:pt idx="2">
                  <c:v>0.75980000000000003</c:v>
                </c:pt>
              </c:numCache>
            </c:numRef>
          </c:val>
          <c:extLst>
            <c:ext xmlns:c16="http://schemas.microsoft.com/office/drawing/2014/chart" uri="{C3380CC4-5D6E-409C-BE32-E72D297353CC}">
              <c16:uniqueId val="{00000000-04E0-4E1C-8081-B30DBF2C2372}"/>
            </c:ext>
          </c:extLst>
        </c:ser>
        <c:dLbls>
          <c:dLblPos val="ctr"/>
          <c:showLegendKey val="0"/>
          <c:showVal val="1"/>
          <c:showCatName val="0"/>
          <c:showSerName val="0"/>
          <c:showPercent val="0"/>
          <c:showBubbleSize val="0"/>
        </c:dLbls>
        <c:gapWidth val="30"/>
        <c:overlap val="100"/>
        <c:axId val="1073342432"/>
        <c:axId val="1073342976"/>
      </c:barChart>
      <c:catAx>
        <c:axId val="107334243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42976"/>
        <c:crosses val="autoZero"/>
        <c:auto val="0"/>
        <c:lblAlgn val="ctr"/>
        <c:lblOffset val="100"/>
        <c:tickMarkSkip val="1"/>
        <c:noMultiLvlLbl val="0"/>
      </c:catAx>
      <c:valAx>
        <c:axId val="1073342976"/>
        <c:scaling>
          <c:orientation val="minMax"/>
          <c:max val="1"/>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424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s-ES" sz="1800" b="1"/>
              <a:t>AVANCE DE OBRA ESTADÍSTICO UF 2.1</a:t>
            </a:r>
          </a:p>
        </c:rich>
      </c:tx>
      <c:layout>
        <c:manualLayout>
          <c:xMode val="edge"/>
          <c:yMode val="edge"/>
          <c:x val="0.24900787401574803"/>
          <c:y val="6.5843832847017517E-2"/>
        </c:manualLayout>
      </c:layout>
      <c:overlay val="0"/>
      <c:spPr>
        <a:noFill/>
        <a:ln>
          <a:noFill/>
        </a:ln>
        <a:effectLst/>
      </c:spPr>
    </c:title>
    <c:autoTitleDeleted val="0"/>
    <c:plotArea>
      <c:layout>
        <c:manualLayout>
          <c:layoutTarget val="inner"/>
          <c:xMode val="edge"/>
          <c:yMode val="edge"/>
          <c:x val="0.13696505042132892"/>
          <c:y val="0.27651623319839019"/>
          <c:w val="0.81697361514021272"/>
          <c:h val="0.50489461291205506"/>
        </c:manualLayout>
      </c:layout>
      <c:barChart>
        <c:barDir val="bar"/>
        <c:grouping val="stacked"/>
        <c:varyColors val="0"/>
        <c:ser>
          <c:idx val="0"/>
          <c:order val="0"/>
          <c:spPr>
            <a:solidFill>
              <a:schemeClr val="accent1"/>
            </a:solidFill>
            <a:ln>
              <a:noFill/>
            </a:ln>
            <a:effectLst/>
          </c:spPr>
          <c:invertIfNegative val="0"/>
          <c:dLbls>
            <c:dLbl>
              <c:idx val="0"/>
              <c:layout>
                <c:manualLayout>
                  <c:x val="1.7912197961007098E-6"/>
                  <c:y val="-1.1261268826150219E-2"/>
                </c:manualLayout>
              </c:layout>
              <c:spPr>
                <a:solidFill>
                  <a:srgbClr val="FF0000"/>
                </a:solidFill>
                <a:ln>
                  <a:noFill/>
                </a:ln>
                <a:effectLst/>
              </c:spPr>
              <c:txPr>
                <a:bodyPr rot="0" spcFirstLastPara="1" vertOverflow="ellipsis" vert="horz" wrap="square" lIns="38100" tIns="19050" rIns="38100" bIns="19050" anchor="ctr" anchorCtr="1">
                  <a:no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extLst>
                <c:ext xmlns:c15="http://schemas.microsoft.com/office/drawing/2012/chart" uri="{CE6537A1-D6FC-4f65-9D91-7224C49458BB}">
                  <c15:layout>
                    <c:manualLayout>
                      <c:w val="8.6032009707085327E-2"/>
                      <c:h val="9.9936889560279338E-2"/>
                    </c:manualLayout>
                  </c15:layout>
                </c:ext>
                <c:ext xmlns:c16="http://schemas.microsoft.com/office/drawing/2014/chart" uri="{C3380CC4-5D6E-409C-BE32-E72D297353CC}">
                  <c16:uniqueId val="{00000000-4BD6-478C-BCE7-E79964381A43}"/>
                </c:ext>
              </c:extLst>
            </c:dLbl>
            <c:dLbl>
              <c:idx val="2"/>
              <c:delete val="1"/>
              <c:extLst>
                <c:ext xmlns:c15="http://schemas.microsoft.com/office/drawing/2012/chart" uri="{CE6537A1-D6FC-4f65-9D91-7224C49458BB}"/>
                <c:ext xmlns:c16="http://schemas.microsoft.com/office/drawing/2014/chart" uri="{C3380CC4-5D6E-409C-BE32-E72D297353CC}">
                  <c16:uniqueId val="{00000001-4BD6-478C-BCE7-E79964381A43}"/>
                </c:ext>
              </c:extLst>
            </c:dLbl>
            <c:spPr>
              <a:solidFill>
                <a:srgbClr val="FF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(Formato!$F$210:$G$210,Formato!$H$210:$I$210)</c:f>
              <c:strCache>
                <c:ptCount val="3"/>
                <c:pt idx="0">
                  <c:v>Programado</c:v>
                </c:pt>
                <c:pt idx="2">
                  <c:v>Ejecutado</c:v>
                </c:pt>
              </c:strCache>
            </c:strRef>
          </c:cat>
          <c:val>
            <c:numRef>
              <c:f>(Formato!$F$211:$G$211,Formato!$H$211:$I$211)</c:f>
              <c:numCache>
                <c:formatCode>0.00%</c:formatCode>
                <c:ptCount val="4"/>
                <c:pt idx="0">
                  <c:v>0.4355</c:v>
                </c:pt>
                <c:pt idx="2">
                  <c:v>0.56789999999999996</c:v>
                </c:pt>
              </c:numCache>
            </c:numRef>
          </c:val>
          <c:extLst>
            <c:ext xmlns:c16="http://schemas.microsoft.com/office/drawing/2014/chart" uri="{C3380CC4-5D6E-409C-BE32-E72D297353CC}">
              <c16:uniqueId val="{00000002-4BD6-478C-BCE7-E79964381A43}"/>
            </c:ext>
          </c:extLst>
        </c:ser>
        <c:dLbls>
          <c:dLblPos val="ctr"/>
          <c:showLegendKey val="0"/>
          <c:showVal val="1"/>
          <c:showCatName val="0"/>
          <c:showSerName val="0"/>
          <c:showPercent val="0"/>
          <c:showBubbleSize val="0"/>
        </c:dLbls>
        <c:gapWidth val="30"/>
        <c:overlap val="100"/>
        <c:axId val="1073346784"/>
        <c:axId val="1073343520"/>
      </c:barChart>
      <c:catAx>
        <c:axId val="107334678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43520"/>
        <c:crosses val="autoZero"/>
        <c:auto val="0"/>
        <c:lblAlgn val="ctr"/>
        <c:lblOffset val="100"/>
        <c:tickMarkSkip val="1"/>
        <c:noMultiLvlLbl val="0"/>
      </c:catAx>
      <c:valAx>
        <c:axId val="1073343520"/>
        <c:scaling>
          <c:orientation val="minMax"/>
          <c:max val="1"/>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467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s-ES" sz="1800" b="1"/>
              <a:t>AVANCE DE OBRA ESTADÍSTICO UF 3</a:t>
            </a:r>
          </a:p>
        </c:rich>
      </c:tx>
      <c:layout>
        <c:manualLayout>
          <c:xMode val="edge"/>
          <c:yMode val="edge"/>
          <c:x val="0.24900787401574803"/>
          <c:y val="6.5843832847017517E-2"/>
        </c:manualLayout>
      </c:layout>
      <c:overlay val="0"/>
      <c:spPr>
        <a:noFill/>
        <a:ln>
          <a:noFill/>
        </a:ln>
        <a:effectLst/>
      </c:spPr>
    </c:title>
    <c:autoTitleDeleted val="0"/>
    <c:plotArea>
      <c:layout>
        <c:manualLayout>
          <c:layoutTarget val="inner"/>
          <c:xMode val="edge"/>
          <c:yMode val="edge"/>
          <c:x val="0.13696505042132892"/>
          <c:y val="0.27651623319839019"/>
          <c:w val="0.81697361514021272"/>
          <c:h val="0.50489461291205506"/>
        </c:manualLayout>
      </c:layout>
      <c:barChart>
        <c:barDir val="bar"/>
        <c:grouping val="stacked"/>
        <c:varyColors val="0"/>
        <c:ser>
          <c:idx val="0"/>
          <c:order val="0"/>
          <c:spPr>
            <a:solidFill>
              <a:srgbClr val="FF0000"/>
            </a:solidFill>
            <a:ln>
              <a:solidFill>
                <a:srgbClr val="FF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(Formato!$E$262:$F$262,Formato!$G$262:$H$262)</c:f>
              <c:strCache>
                <c:ptCount val="3"/>
                <c:pt idx="0">
                  <c:v>Programado</c:v>
                </c:pt>
                <c:pt idx="2">
                  <c:v>Ejecutado</c:v>
                </c:pt>
              </c:strCache>
            </c:strRef>
          </c:cat>
          <c:val>
            <c:numRef>
              <c:f>(Formato!$E$263:$F$263,Formato!$G$263:$H$263)</c:f>
              <c:numCache>
                <c:formatCode>0.00%</c:formatCode>
                <c:ptCount val="4"/>
                <c:pt idx="0">
                  <c:v>0.69200000000000006</c:v>
                </c:pt>
                <c:pt idx="2">
                  <c:v>0.78790000000000004</c:v>
                </c:pt>
              </c:numCache>
            </c:numRef>
          </c:val>
          <c:extLst>
            <c:ext xmlns:c16="http://schemas.microsoft.com/office/drawing/2014/chart" uri="{C3380CC4-5D6E-409C-BE32-E72D297353CC}">
              <c16:uniqueId val="{00000000-F231-4829-9E2B-F0F4F333F6BB}"/>
            </c:ext>
          </c:extLst>
        </c:ser>
        <c:dLbls>
          <c:dLblPos val="ctr"/>
          <c:showLegendKey val="0"/>
          <c:showVal val="1"/>
          <c:showCatName val="0"/>
          <c:showSerName val="0"/>
          <c:showPercent val="0"/>
          <c:showBubbleSize val="0"/>
        </c:dLbls>
        <c:gapWidth val="30"/>
        <c:overlap val="100"/>
        <c:axId val="1073333728"/>
        <c:axId val="1073332096"/>
      </c:barChart>
      <c:catAx>
        <c:axId val="10733337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32096"/>
        <c:crosses val="autoZero"/>
        <c:auto val="0"/>
        <c:lblAlgn val="ctr"/>
        <c:lblOffset val="100"/>
        <c:tickMarkSkip val="1"/>
        <c:noMultiLvlLbl val="0"/>
      </c:catAx>
      <c:valAx>
        <c:axId val="1073332096"/>
        <c:scaling>
          <c:orientation val="minMax"/>
          <c:max val="1"/>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337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s-ES" sz="1800" b="1"/>
              <a:t>AVANCE DE OBRA ESTADÍSTICO UF 4</a:t>
            </a:r>
          </a:p>
        </c:rich>
      </c:tx>
      <c:layout>
        <c:manualLayout>
          <c:xMode val="edge"/>
          <c:yMode val="edge"/>
          <c:x val="0.26242927008924977"/>
          <c:y val="6.9931406633202174E-3"/>
        </c:manualLayout>
      </c:layout>
      <c:overlay val="0"/>
      <c:spPr>
        <a:noFill/>
        <a:ln>
          <a:noFill/>
        </a:ln>
        <a:effectLst/>
      </c:spPr>
    </c:title>
    <c:autoTitleDeleted val="0"/>
    <c:plotArea>
      <c:layout>
        <c:manualLayout>
          <c:layoutTarget val="inner"/>
          <c:xMode val="edge"/>
          <c:yMode val="edge"/>
          <c:x val="0.13696505042132892"/>
          <c:y val="0.27651623319839019"/>
          <c:w val="0.81697361514021272"/>
          <c:h val="0.50489461291205506"/>
        </c:manualLayout>
      </c:layout>
      <c:barChart>
        <c:barDir val="bar"/>
        <c:grouping val="stacked"/>
        <c:varyColors val="0"/>
        <c:ser>
          <c:idx val="0"/>
          <c:order val="0"/>
          <c:spPr>
            <a:solidFill>
              <a:srgbClr val="FF0000"/>
            </a:solidFill>
            <a:ln>
              <a:solidFill>
                <a:srgbClr val="FF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(Formato!$F$281:$G$281,Formato!$H$281:$I$281)</c:f>
              <c:strCache>
                <c:ptCount val="3"/>
                <c:pt idx="0">
                  <c:v>Programado</c:v>
                </c:pt>
                <c:pt idx="2">
                  <c:v>Ejecutado</c:v>
                </c:pt>
              </c:strCache>
            </c:strRef>
          </c:cat>
          <c:val>
            <c:numRef>
              <c:f>(Formato!$F$282:$G$282,Formato!$H$296:$I$296)</c:f>
              <c:numCache>
                <c:formatCode>General</c:formatCode>
                <c:ptCount val="4"/>
                <c:pt idx="0">
                  <c:v>0</c:v>
                </c:pt>
                <c:pt idx="2" formatCode="0%">
                  <c:v>1</c:v>
                </c:pt>
              </c:numCache>
            </c:numRef>
          </c:val>
          <c:extLst>
            <c:ext xmlns:c16="http://schemas.microsoft.com/office/drawing/2014/chart" uri="{C3380CC4-5D6E-409C-BE32-E72D297353CC}">
              <c16:uniqueId val="{00000000-E782-48C4-B158-DC8B17B5A179}"/>
            </c:ext>
          </c:extLst>
        </c:ser>
        <c:dLbls>
          <c:dLblPos val="ctr"/>
          <c:showLegendKey val="0"/>
          <c:showVal val="1"/>
          <c:showCatName val="0"/>
          <c:showSerName val="0"/>
          <c:showPercent val="0"/>
          <c:showBubbleSize val="0"/>
        </c:dLbls>
        <c:gapWidth val="30"/>
        <c:overlap val="100"/>
        <c:axId val="1073344064"/>
        <c:axId val="1073335360"/>
      </c:barChart>
      <c:catAx>
        <c:axId val="10733440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35360"/>
        <c:crosses val="autoZero"/>
        <c:auto val="0"/>
        <c:lblAlgn val="ctr"/>
        <c:lblOffset val="100"/>
        <c:tickMarkSkip val="1"/>
        <c:noMultiLvlLbl val="0"/>
      </c:catAx>
      <c:valAx>
        <c:axId val="1073335360"/>
        <c:scaling>
          <c:orientation val="minMax"/>
          <c:max val="1"/>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440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tx1">
                    <a:lumMod val="65000"/>
                    <a:lumOff val="35000"/>
                  </a:schemeClr>
                </a:solidFill>
                <a:latin typeface="+mn-lt"/>
                <a:ea typeface="+mn-ea"/>
                <a:cs typeface="+mn-cs"/>
              </a:defRPr>
            </a:pPr>
            <a:r>
              <a:rPr lang="es-ES"/>
              <a:t>Avance de Obra</a:t>
            </a:r>
          </a:p>
        </c:rich>
      </c:tx>
      <c:overlay val="0"/>
      <c:spPr>
        <a:noFill/>
        <a:ln>
          <a:noFill/>
        </a:ln>
        <a:effectLst/>
      </c:spPr>
    </c:title>
    <c:autoTitleDeleted val="0"/>
    <c:plotArea>
      <c:layout>
        <c:manualLayout>
          <c:layoutTarget val="inner"/>
          <c:xMode val="edge"/>
          <c:yMode val="edge"/>
          <c:x val="0.18183596528243229"/>
          <c:y val="0.15207432601891865"/>
          <c:w val="0.78879665795637932"/>
          <c:h val="0.65828616626284786"/>
        </c:manualLayout>
      </c:layout>
      <c:barChart>
        <c:barDir val="bar"/>
        <c:grouping val="stacked"/>
        <c:varyColors val="0"/>
        <c:ser>
          <c:idx val="2"/>
          <c:order val="0"/>
          <c:spPr>
            <a:solidFill>
              <a:srgbClr val="00B050"/>
            </a:solidFill>
            <a:ln>
              <a:noFill/>
            </a:ln>
            <a:effectLst/>
          </c:spPr>
          <c:invertIfNegative val="0"/>
          <c:cat>
            <c:strRef>
              <c:f>Formato!$B$152:$D$157</c:f>
              <c:strCache>
                <c:ptCount val="6"/>
                <c:pt idx="0">
                  <c:v>Unidad Funcional 1</c:v>
                </c:pt>
                <c:pt idx="1">
                  <c:v>Unidad Funcional 2.1</c:v>
                </c:pt>
                <c:pt idx="2">
                  <c:v>Obras Adicionales UF2.2</c:v>
                </c:pt>
                <c:pt idx="3">
                  <c:v>Unidad Funcional 3</c:v>
                </c:pt>
                <c:pt idx="4">
                  <c:v>Unidad Funcional 4,1</c:v>
                </c:pt>
                <c:pt idx="5">
                  <c:v>Unidad Funcional 4,2</c:v>
                </c:pt>
              </c:strCache>
            </c:strRef>
          </c:cat>
          <c:val>
            <c:numRef>
              <c:f>Formato!$H$152:$H$157</c:f>
              <c:numCache>
                <c:formatCode>0.00%</c:formatCode>
                <c:ptCount val="6"/>
                <c:pt idx="0">
                  <c:v>0.75980000000000003</c:v>
                </c:pt>
                <c:pt idx="1">
                  <c:v>0.56789999999999996</c:v>
                </c:pt>
                <c:pt idx="2" formatCode="0%">
                  <c:v>1</c:v>
                </c:pt>
                <c:pt idx="3">
                  <c:v>0.78790000000000004</c:v>
                </c:pt>
                <c:pt idx="4" formatCode="0%">
                  <c:v>1</c:v>
                </c:pt>
                <c:pt idx="5" formatCode="0%">
                  <c:v>1</c:v>
                </c:pt>
              </c:numCache>
            </c:numRef>
          </c:val>
          <c:extLst>
            <c:ext xmlns:c16="http://schemas.microsoft.com/office/drawing/2014/chart" uri="{C3380CC4-5D6E-409C-BE32-E72D297353CC}">
              <c16:uniqueId val="{00000000-5E87-483A-BBA0-B5B2573D5A7D}"/>
            </c:ext>
          </c:extLst>
        </c:ser>
        <c:dLbls>
          <c:showLegendKey val="0"/>
          <c:showVal val="0"/>
          <c:showCatName val="0"/>
          <c:showSerName val="0"/>
          <c:showPercent val="0"/>
          <c:showBubbleSize val="0"/>
        </c:dLbls>
        <c:gapWidth val="150"/>
        <c:overlap val="100"/>
        <c:axId val="1073344608"/>
        <c:axId val="1073348960"/>
      </c:barChart>
      <c:catAx>
        <c:axId val="107334460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s-CO"/>
          </a:p>
        </c:txPr>
        <c:crossAx val="1073348960"/>
        <c:crosses val="autoZero"/>
        <c:auto val="1"/>
        <c:lblAlgn val="ctr"/>
        <c:lblOffset val="100"/>
        <c:noMultiLvlLbl val="0"/>
      </c:catAx>
      <c:valAx>
        <c:axId val="1073348960"/>
        <c:scaling>
          <c:orientation val="minMax"/>
          <c:max val="1"/>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r>
                  <a:rPr lang="es-ES" sz="1400"/>
                  <a:t>Ejecutado </a:t>
                </a:r>
              </a:p>
            </c:rich>
          </c:tx>
          <c:layout>
            <c:manualLayout>
              <c:xMode val="edge"/>
              <c:yMode val="edge"/>
              <c:x val="0.46346635285169979"/>
              <c:y val="0.90023610888478789"/>
            </c:manualLayout>
          </c:layout>
          <c:overlay val="0"/>
          <c:spPr>
            <a:noFill/>
            <a:ln>
              <a:noFill/>
            </a:ln>
            <a:effectLst/>
          </c:spPr>
        </c:title>
        <c:numFmt formatCode="0%" sourceLinked="0"/>
        <c:majorTickMark val="none"/>
        <c:minorTickMark val="none"/>
        <c:tickLblPos val="low"/>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CO"/>
          </a:p>
        </c:txPr>
        <c:crossAx val="107334460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1200"/>
      </a:pPr>
      <a:endParaRPr lang="es-CO"/>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chart" Target="../charts/chart3.xml"/><Relationship Id="rId7" Type="http://schemas.openxmlformats.org/officeDocument/2006/relationships/chart" Target="../charts/chart6.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1.png"/><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2.jpg"/><Relationship Id="rId3" Type="http://schemas.openxmlformats.org/officeDocument/2006/relationships/image" Target="../media/image7.jpg"/><Relationship Id="rId7" Type="http://schemas.openxmlformats.org/officeDocument/2006/relationships/image" Target="../media/image11.jpg"/><Relationship Id="rId2" Type="http://schemas.openxmlformats.org/officeDocument/2006/relationships/image" Target="../media/image4.png"/><Relationship Id="rId1" Type="http://schemas.openxmlformats.org/officeDocument/2006/relationships/image" Target="../media/image6.jpeg"/><Relationship Id="rId6" Type="http://schemas.openxmlformats.org/officeDocument/2006/relationships/image" Target="../media/image10.jpg"/><Relationship Id="rId5" Type="http://schemas.openxmlformats.org/officeDocument/2006/relationships/image" Target="../media/image9.jpg"/><Relationship Id="rId4" Type="http://schemas.openxmlformats.org/officeDocument/2006/relationships/image" Target="../media/image8.jpg"/><Relationship Id="rId9" Type="http://schemas.openxmlformats.org/officeDocument/2006/relationships/image" Target="../media/image13.jpg"/></Relationships>
</file>

<file path=xl/drawings/_rels/drawing4.xml.rels><?xml version="1.0" encoding="UTF-8" standalone="yes"?>
<Relationships xmlns="http://schemas.openxmlformats.org/package/2006/relationships"><Relationship Id="rId8" Type="http://schemas.openxmlformats.org/officeDocument/2006/relationships/image" Target="../media/image20.jpeg"/><Relationship Id="rId13" Type="http://schemas.openxmlformats.org/officeDocument/2006/relationships/image" Target="../media/image25.jpeg"/><Relationship Id="rId3" Type="http://schemas.openxmlformats.org/officeDocument/2006/relationships/image" Target="../media/image15.jpeg"/><Relationship Id="rId7" Type="http://schemas.openxmlformats.org/officeDocument/2006/relationships/image" Target="../media/image19.jpeg"/><Relationship Id="rId12" Type="http://schemas.openxmlformats.org/officeDocument/2006/relationships/image" Target="../media/image24.jpeg"/><Relationship Id="rId17" Type="http://schemas.openxmlformats.org/officeDocument/2006/relationships/image" Target="../media/image29.jpeg"/><Relationship Id="rId2" Type="http://schemas.openxmlformats.org/officeDocument/2006/relationships/image" Target="../media/image14.png"/><Relationship Id="rId16" Type="http://schemas.openxmlformats.org/officeDocument/2006/relationships/image" Target="../media/image28.jpeg"/><Relationship Id="rId1" Type="http://schemas.openxmlformats.org/officeDocument/2006/relationships/image" Target="../media/image6.jpeg"/><Relationship Id="rId6" Type="http://schemas.openxmlformats.org/officeDocument/2006/relationships/image" Target="../media/image18.jpeg"/><Relationship Id="rId11" Type="http://schemas.openxmlformats.org/officeDocument/2006/relationships/image" Target="../media/image23.jpeg"/><Relationship Id="rId5" Type="http://schemas.openxmlformats.org/officeDocument/2006/relationships/image" Target="../media/image17.jpeg"/><Relationship Id="rId15" Type="http://schemas.openxmlformats.org/officeDocument/2006/relationships/image" Target="../media/image27.jpeg"/><Relationship Id="rId10" Type="http://schemas.openxmlformats.org/officeDocument/2006/relationships/image" Target="../media/image22.jpeg"/><Relationship Id="rId4" Type="http://schemas.openxmlformats.org/officeDocument/2006/relationships/image" Target="../media/image16.jpeg"/><Relationship Id="rId9" Type="http://schemas.openxmlformats.org/officeDocument/2006/relationships/image" Target="../media/image21.jpeg"/><Relationship Id="rId14" Type="http://schemas.openxmlformats.org/officeDocument/2006/relationships/image" Target="../media/image26.jpeg"/></Relationships>
</file>

<file path=xl/drawings/_rels/drawing5.xml.rels><?xml version="1.0" encoding="UTF-8" standalone="yes"?>
<Relationships xmlns="http://schemas.openxmlformats.org/package/2006/relationships"><Relationship Id="rId8" Type="http://schemas.openxmlformats.org/officeDocument/2006/relationships/image" Target="../media/image35.jpeg"/><Relationship Id="rId13" Type="http://schemas.openxmlformats.org/officeDocument/2006/relationships/image" Target="../media/image40.jpeg"/><Relationship Id="rId3" Type="http://schemas.openxmlformats.org/officeDocument/2006/relationships/image" Target="../media/image30.jpeg"/><Relationship Id="rId7" Type="http://schemas.openxmlformats.org/officeDocument/2006/relationships/image" Target="../media/image34.jpeg"/><Relationship Id="rId12" Type="http://schemas.openxmlformats.org/officeDocument/2006/relationships/image" Target="../media/image39.jpeg"/><Relationship Id="rId2" Type="http://schemas.openxmlformats.org/officeDocument/2006/relationships/image" Target="../media/image4.png"/><Relationship Id="rId1" Type="http://schemas.openxmlformats.org/officeDocument/2006/relationships/image" Target="../media/image6.jpeg"/><Relationship Id="rId6" Type="http://schemas.openxmlformats.org/officeDocument/2006/relationships/image" Target="../media/image33.jpeg"/><Relationship Id="rId11" Type="http://schemas.openxmlformats.org/officeDocument/2006/relationships/image" Target="../media/image38.jpeg"/><Relationship Id="rId5" Type="http://schemas.openxmlformats.org/officeDocument/2006/relationships/image" Target="../media/image32.jpeg"/><Relationship Id="rId10" Type="http://schemas.openxmlformats.org/officeDocument/2006/relationships/image" Target="../media/image37.jpeg"/><Relationship Id="rId4" Type="http://schemas.openxmlformats.org/officeDocument/2006/relationships/image" Target="../media/image31.jpeg"/><Relationship Id="rId9" Type="http://schemas.openxmlformats.org/officeDocument/2006/relationships/image" Target="../media/image36.jpeg"/><Relationship Id="rId14" Type="http://schemas.openxmlformats.org/officeDocument/2006/relationships/image" Target="../media/image41.jpeg"/></Relationships>
</file>

<file path=xl/drawings/_rels/drawing6.xml.rels><?xml version="1.0" encoding="UTF-8" standalone="yes"?>
<Relationships xmlns="http://schemas.openxmlformats.org/package/2006/relationships"><Relationship Id="rId8" Type="http://schemas.openxmlformats.org/officeDocument/2006/relationships/image" Target="../media/image47.jpeg"/><Relationship Id="rId13" Type="http://schemas.openxmlformats.org/officeDocument/2006/relationships/image" Target="../media/image52.jpeg"/><Relationship Id="rId18" Type="http://schemas.openxmlformats.org/officeDocument/2006/relationships/image" Target="../media/image57.jpeg"/><Relationship Id="rId26" Type="http://schemas.openxmlformats.org/officeDocument/2006/relationships/image" Target="../media/image65.jpeg"/><Relationship Id="rId3" Type="http://schemas.openxmlformats.org/officeDocument/2006/relationships/image" Target="../media/image42.jpeg"/><Relationship Id="rId21" Type="http://schemas.openxmlformats.org/officeDocument/2006/relationships/image" Target="../media/image60.jpeg"/><Relationship Id="rId7" Type="http://schemas.openxmlformats.org/officeDocument/2006/relationships/image" Target="../media/image46.jpeg"/><Relationship Id="rId12" Type="http://schemas.openxmlformats.org/officeDocument/2006/relationships/image" Target="../media/image51.jpeg"/><Relationship Id="rId17" Type="http://schemas.openxmlformats.org/officeDocument/2006/relationships/image" Target="../media/image56.jpeg"/><Relationship Id="rId25" Type="http://schemas.openxmlformats.org/officeDocument/2006/relationships/image" Target="../media/image64.jpeg"/><Relationship Id="rId2" Type="http://schemas.openxmlformats.org/officeDocument/2006/relationships/image" Target="../media/image4.png"/><Relationship Id="rId16" Type="http://schemas.openxmlformats.org/officeDocument/2006/relationships/image" Target="../media/image55.jpeg"/><Relationship Id="rId20" Type="http://schemas.openxmlformats.org/officeDocument/2006/relationships/image" Target="../media/image59.jpeg"/><Relationship Id="rId1" Type="http://schemas.openxmlformats.org/officeDocument/2006/relationships/image" Target="../media/image6.jpeg"/><Relationship Id="rId6" Type="http://schemas.openxmlformats.org/officeDocument/2006/relationships/image" Target="../media/image45.jpeg"/><Relationship Id="rId11" Type="http://schemas.openxmlformats.org/officeDocument/2006/relationships/image" Target="../media/image50.jpeg"/><Relationship Id="rId24" Type="http://schemas.openxmlformats.org/officeDocument/2006/relationships/image" Target="../media/image63.jpeg"/><Relationship Id="rId5" Type="http://schemas.openxmlformats.org/officeDocument/2006/relationships/image" Target="../media/image44.jpeg"/><Relationship Id="rId15" Type="http://schemas.openxmlformats.org/officeDocument/2006/relationships/image" Target="../media/image54.jpeg"/><Relationship Id="rId23" Type="http://schemas.openxmlformats.org/officeDocument/2006/relationships/image" Target="../media/image62.jpeg"/><Relationship Id="rId28" Type="http://schemas.openxmlformats.org/officeDocument/2006/relationships/image" Target="../media/image67.jpeg"/><Relationship Id="rId10" Type="http://schemas.openxmlformats.org/officeDocument/2006/relationships/image" Target="../media/image49.jpeg"/><Relationship Id="rId19" Type="http://schemas.openxmlformats.org/officeDocument/2006/relationships/image" Target="../media/image58.jpeg"/><Relationship Id="rId4" Type="http://schemas.openxmlformats.org/officeDocument/2006/relationships/image" Target="../media/image43.jpeg"/><Relationship Id="rId9" Type="http://schemas.openxmlformats.org/officeDocument/2006/relationships/image" Target="../media/image48.jpeg"/><Relationship Id="rId14" Type="http://schemas.openxmlformats.org/officeDocument/2006/relationships/image" Target="../media/image53.jpeg"/><Relationship Id="rId22" Type="http://schemas.openxmlformats.org/officeDocument/2006/relationships/image" Target="../media/image61.jpeg"/><Relationship Id="rId27" Type="http://schemas.openxmlformats.org/officeDocument/2006/relationships/image" Target="../media/image66.jpeg"/></Relationships>
</file>

<file path=xl/drawings/_rels/drawing7.xml.rels><?xml version="1.0" encoding="UTF-8" standalone="yes"?>
<Relationships xmlns="http://schemas.openxmlformats.org/package/2006/relationships"><Relationship Id="rId8" Type="http://schemas.openxmlformats.org/officeDocument/2006/relationships/image" Target="../media/image73.jpeg"/><Relationship Id="rId13" Type="http://schemas.openxmlformats.org/officeDocument/2006/relationships/image" Target="../media/image78.jpeg"/><Relationship Id="rId18" Type="http://schemas.openxmlformats.org/officeDocument/2006/relationships/image" Target="../media/image83.jpeg"/><Relationship Id="rId26" Type="http://schemas.openxmlformats.org/officeDocument/2006/relationships/image" Target="../media/image91.jpeg"/><Relationship Id="rId39" Type="http://schemas.openxmlformats.org/officeDocument/2006/relationships/image" Target="../media/image104.jpeg"/><Relationship Id="rId3" Type="http://schemas.openxmlformats.org/officeDocument/2006/relationships/image" Target="../media/image68.jpeg"/><Relationship Id="rId21" Type="http://schemas.openxmlformats.org/officeDocument/2006/relationships/image" Target="../media/image86.jpeg"/><Relationship Id="rId34" Type="http://schemas.openxmlformats.org/officeDocument/2006/relationships/image" Target="../media/image99.jpeg"/><Relationship Id="rId42" Type="http://schemas.openxmlformats.org/officeDocument/2006/relationships/image" Target="../media/image107.jpeg"/><Relationship Id="rId7" Type="http://schemas.openxmlformats.org/officeDocument/2006/relationships/image" Target="../media/image72.jpeg"/><Relationship Id="rId12" Type="http://schemas.openxmlformats.org/officeDocument/2006/relationships/image" Target="../media/image77.jpeg"/><Relationship Id="rId17" Type="http://schemas.openxmlformats.org/officeDocument/2006/relationships/image" Target="../media/image82.jpeg"/><Relationship Id="rId25" Type="http://schemas.openxmlformats.org/officeDocument/2006/relationships/image" Target="../media/image90.jpeg"/><Relationship Id="rId33" Type="http://schemas.openxmlformats.org/officeDocument/2006/relationships/image" Target="../media/image98.jpeg"/><Relationship Id="rId38" Type="http://schemas.openxmlformats.org/officeDocument/2006/relationships/image" Target="../media/image103.jpeg"/><Relationship Id="rId46" Type="http://schemas.openxmlformats.org/officeDocument/2006/relationships/image" Target="../media/image111.jpeg"/><Relationship Id="rId2" Type="http://schemas.openxmlformats.org/officeDocument/2006/relationships/image" Target="../media/image4.png"/><Relationship Id="rId16" Type="http://schemas.openxmlformats.org/officeDocument/2006/relationships/image" Target="../media/image81.jpeg"/><Relationship Id="rId20" Type="http://schemas.openxmlformats.org/officeDocument/2006/relationships/image" Target="../media/image85.jpeg"/><Relationship Id="rId29" Type="http://schemas.openxmlformats.org/officeDocument/2006/relationships/image" Target="../media/image94.jpeg"/><Relationship Id="rId41" Type="http://schemas.openxmlformats.org/officeDocument/2006/relationships/image" Target="../media/image106.jpeg"/><Relationship Id="rId1" Type="http://schemas.openxmlformats.org/officeDocument/2006/relationships/image" Target="../media/image6.jpeg"/><Relationship Id="rId6" Type="http://schemas.openxmlformats.org/officeDocument/2006/relationships/image" Target="../media/image71.jpeg"/><Relationship Id="rId11" Type="http://schemas.openxmlformats.org/officeDocument/2006/relationships/image" Target="../media/image76.jpeg"/><Relationship Id="rId24" Type="http://schemas.openxmlformats.org/officeDocument/2006/relationships/image" Target="../media/image89.jpeg"/><Relationship Id="rId32" Type="http://schemas.openxmlformats.org/officeDocument/2006/relationships/image" Target="../media/image97.jpeg"/><Relationship Id="rId37" Type="http://schemas.openxmlformats.org/officeDocument/2006/relationships/image" Target="../media/image102.jpeg"/><Relationship Id="rId40" Type="http://schemas.openxmlformats.org/officeDocument/2006/relationships/image" Target="../media/image105.jpeg"/><Relationship Id="rId45" Type="http://schemas.openxmlformats.org/officeDocument/2006/relationships/image" Target="../media/image110.jpeg"/><Relationship Id="rId5" Type="http://schemas.openxmlformats.org/officeDocument/2006/relationships/image" Target="../media/image70.jpeg"/><Relationship Id="rId15" Type="http://schemas.openxmlformats.org/officeDocument/2006/relationships/image" Target="../media/image80.jpeg"/><Relationship Id="rId23" Type="http://schemas.openxmlformats.org/officeDocument/2006/relationships/image" Target="../media/image88.jpeg"/><Relationship Id="rId28" Type="http://schemas.openxmlformats.org/officeDocument/2006/relationships/image" Target="../media/image93.jpeg"/><Relationship Id="rId36" Type="http://schemas.openxmlformats.org/officeDocument/2006/relationships/image" Target="../media/image101.jpeg"/><Relationship Id="rId10" Type="http://schemas.openxmlformats.org/officeDocument/2006/relationships/image" Target="../media/image75.jpeg"/><Relationship Id="rId19" Type="http://schemas.openxmlformats.org/officeDocument/2006/relationships/image" Target="../media/image84.jpeg"/><Relationship Id="rId31" Type="http://schemas.openxmlformats.org/officeDocument/2006/relationships/image" Target="../media/image96.jpeg"/><Relationship Id="rId44" Type="http://schemas.openxmlformats.org/officeDocument/2006/relationships/image" Target="../media/image109.jpeg"/><Relationship Id="rId4" Type="http://schemas.openxmlformats.org/officeDocument/2006/relationships/image" Target="../media/image69.jpeg"/><Relationship Id="rId9" Type="http://schemas.openxmlformats.org/officeDocument/2006/relationships/image" Target="../media/image74.jpeg"/><Relationship Id="rId14" Type="http://schemas.openxmlformats.org/officeDocument/2006/relationships/image" Target="../media/image79.jpeg"/><Relationship Id="rId22" Type="http://schemas.openxmlformats.org/officeDocument/2006/relationships/image" Target="../media/image87.jpeg"/><Relationship Id="rId27" Type="http://schemas.openxmlformats.org/officeDocument/2006/relationships/image" Target="../media/image92.jpeg"/><Relationship Id="rId30" Type="http://schemas.openxmlformats.org/officeDocument/2006/relationships/image" Target="../media/image95.jpeg"/><Relationship Id="rId35" Type="http://schemas.openxmlformats.org/officeDocument/2006/relationships/image" Target="../media/image100.jpeg"/><Relationship Id="rId43" Type="http://schemas.openxmlformats.org/officeDocument/2006/relationships/image" Target="../media/image108.jpeg"/></Relationships>
</file>

<file path=xl/drawings/_rels/drawing8.xml.rels><?xml version="1.0" encoding="UTF-8" standalone="yes"?>
<Relationships xmlns="http://schemas.openxmlformats.org/package/2006/relationships"><Relationship Id="rId8" Type="http://schemas.openxmlformats.org/officeDocument/2006/relationships/image" Target="../media/image117.jpeg"/><Relationship Id="rId13" Type="http://schemas.openxmlformats.org/officeDocument/2006/relationships/image" Target="../media/image122.jpeg"/><Relationship Id="rId3" Type="http://schemas.openxmlformats.org/officeDocument/2006/relationships/image" Target="../media/image112.jpeg"/><Relationship Id="rId7" Type="http://schemas.openxmlformats.org/officeDocument/2006/relationships/image" Target="../media/image116.jpeg"/><Relationship Id="rId12" Type="http://schemas.openxmlformats.org/officeDocument/2006/relationships/image" Target="../media/image121.jpeg"/><Relationship Id="rId2" Type="http://schemas.openxmlformats.org/officeDocument/2006/relationships/image" Target="../media/image14.png"/><Relationship Id="rId1" Type="http://schemas.openxmlformats.org/officeDocument/2006/relationships/image" Target="../media/image6.jpeg"/><Relationship Id="rId6" Type="http://schemas.openxmlformats.org/officeDocument/2006/relationships/image" Target="../media/image115.jpeg"/><Relationship Id="rId11" Type="http://schemas.openxmlformats.org/officeDocument/2006/relationships/image" Target="../media/image120.jpeg"/><Relationship Id="rId5" Type="http://schemas.openxmlformats.org/officeDocument/2006/relationships/image" Target="../media/image114.jpeg"/><Relationship Id="rId10" Type="http://schemas.openxmlformats.org/officeDocument/2006/relationships/image" Target="../media/image119.jpeg"/><Relationship Id="rId4" Type="http://schemas.openxmlformats.org/officeDocument/2006/relationships/image" Target="../media/image113.jpeg"/><Relationship Id="rId9" Type="http://schemas.openxmlformats.org/officeDocument/2006/relationships/image" Target="../media/image118.jpeg"/><Relationship Id="rId14" Type="http://schemas.openxmlformats.org/officeDocument/2006/relationships/image" Target="../media/image123.jpeg"/></Relationships>
</file>

<file path=xl/drawings/_rels/drawing9.xml.rels><?xml version="1.0" encoding="UTF-8" standalone="yes"?>
<Relationships xmlns="http://schemas.openxmlformats.org/package/2006/relationships"><Relationship Id="rId8" Type="http://schemas.openxmlformats.org/officeDocument/2006/relationships/image" Target="../media/image130.jpeg"/><Relationship Id="rId13" Type="http://schemas.openxmlformats.org/officeDocument/2006/relationships/image" Target="../media/image135.jpeg"/><Relationship Id="rId18" Type="http://schemas.openxmlformats.org/officeDocument/2006/relationships/image" Target="../media/image140.jpeg"/><Relationship Id="rId26" Type="http://schemas.openxmlformats.org/officeDocument/2006/relationships/image" Target="../media/image148.jpeg"/><Relationship Id="rId39" Type="http://schemas.openxmlformats.org/officeDocument/2006/relationships/image" Target="../media/image161.jpeg"/><Relationship Id="rId3" Type="http://schemas.openxmlformats.org/officeDocument/2006/relationships/image" Target="../media/image125.jpeg"/><Relationship Id="rId21" Type="http://schemas.openxmlformats.org/officeDocument/2006/relationships/image" Target="../media/image143.jpeg"/><Relationship Id="rId34" Type="http://schemas.openxmlformats.org/officeDocument/2006/relationships/image" Target="../media/image156.jpeg"/><Relationship Id="rId7" Type="http://schemas.openxmlformats.org/officeDocument/2006/relationships/image" Target="../media/image129.jpeg"/><Relationship Id="rId12" Type="http://schemas.openxmlformats.org/officeDocument/2006/relationships/image" Target="../media/image134.jpeg"/><Relationship Id="rId17" Type="http://schemas.openxmlformats.org/officeDocument/2006/relationships/image" Target="../media/image139.jpeg"/><Relationship Id="rId25" Type="http://schemas.openxmlformats.org/officeDocument/2006/relationships/image" Target="../media/image147.jpeg"/><Relationship Id="rId33" Type="http://schemas.openxmlformats.org/officeDocument/2006/relationships/image" Target="../media/image155.jpeg"/><Relationship Id="rId38" Type="http://schemas.openxmlformats.org/officeDocument/2006/relationships/image" Target="../media/image160.jpeg"/><Relationship Id="rId2" Type="http://schemas.openxmlformats.org/officeDocument/2006/relationships/image" Target="../media/image124.png"/><Relationship Id="rId16" Type="http://schemas.openxmlformats.org/officeDocument/2006/relationships/image" Target="../media/image138.jpeg"/><Relationship Id="rId20" Type="http://schemas.openxmlformats.org/officeDocument/2006/relationships/image" Target="../media/image142.jpeg"/><Relationship Id="rId29" Type="http://schemas.openxmlformats.org/officeDocument/2006/relationships/image" Target="../media/image151.jpeg"/><Relationship Id="rId1" Type="http://schemas.openxmlformats.org/officeDocument/2006/relationships/image" Target="../media/image6.jpeg"/><Relationship Id="rId6" Type="http://schemas.openxmlformats.org/officeDocument/2006/relationships/image" Target="../media/image128.jpeg"/><Relationship Id="rId11" Type="http://schemas.openxmlformats.org/officeDocument/2006/relationships/image" Target="../media/image133.jpeg"/><Relationship Id="rId24" Type="http://schemas.openxmlformats.org/officeDocument/2006/relationships/image" Target="../media/image146.jpeg"/><Relationship Id="rId32" Type="http://schemas.openxmlformats.org/officeDocument/2006/relationships/image" Target="../media/image154.jpeg"/><Relationship Id="rId37" Type="http://schemas.openxmlformats.org/officeDocument/2006/relationships/image" Target="../media/image159.jpeg"/><Relationship Id="rId5" Type="http://schemas.openxmlformats.org/officeDocument/2006/relationships/image" Target="../media/image127.jpeg"/><Relationship Id="rId15" Type="http://schemas.openxmlformats.org/officeDocument/2006/relationships/image" Target="../media/image137.jpeg"/><Relationship Id="rId23" Type="http://schemas.openxmlformats.org/officeDocument/2006/relationships/image" Target="../media/image145.jpeg"/><Relationship Id="rId28" Type="http://schemas.openxmlformats.org/officeDocument/2006/relationships/image" Target="../media/image150.jpeg"/><Relationship Id="rId36" Type="http://schemas.openxmlformats.org/officeDocument/2006/relationships/image" Target="../media/image158.jpeg"/><Relationship Id="rId10" Type="http://schemas.openxmlformats.org/officeDocument/2006/relationships/image" Target="../media/image132.jpeg"/><Relationship Id="rId19" Type="http://schemas.openxmlformats.org/officeDocument/2006/relationships/image" Target="../media/image141.jpeg"/><Relationship Id="rId31" Type="http://schemas.openxmlformats.org/officeDocument/2006/relationships/image" Target="../media/image153.jpeg"/><Relationship Id="rId4" Type="http://schemas.openxmlformats.org/officeDocument/2006/relationships/image" Target="../media/image126.jpeg"/><Relationship Id="rId9" Type="http://schemas.openxmlformats.org/officeDocument/2006/relationships/image" Target="../media/image131.jpeg"/><Relationship Id="rId14" Type="http://schemas.openxmlformats.org/officeDocument/2006/relationships/image" Target="../media/image136.jpeg"/><Relationship Id="rId22" Type="http://schemas.openxmlformats.org/officeDocument/2006/relationships/image" Target="../media/image144.jpeg"/><Relationship Id="rId27" Type="http://schemas.openxmlformats.org/officeDocument/2006/relationships/image" Target="../media/image149.jpeg"/><Relationship Id="rId30" Type="http://schemas.openxmlformats.org/officeDocument/2006/relationships/image" Target="../media/image152.jpeg"/><Relationship Id="rId35" Type="http://schemas.openxmlformats.org/officeDocument/2006/relationships/image" Target="../media/image157.jpeg"/></Relationships>
</file>

<file path=xl/drawings/_rels/drawing10.xml.rels><?xml version="1.0" encoding="UTF-8" standalone="yes"?>
<Relationships xmlns="http://schemas.openxmlformats.org/package/2006/relationships"><Relationship Id="rId13" Type="http://schemas.openxmlformats.org/officeDocument/2006/relationships/image" Target="../media/image172.jpeg"/><Relationship Id="rId18" Type="http://schemas.openxmlformats.org/officeDocument/2006/relationships/image" Target="../media/image177.jpeg"/><Relationship Id="rId26" Type="http://schemas.openxmlformats.org/officeDocument/2006/relationships/image" Target="../media/image185.jpeg"/><Relationship Id="rId39" Type="http://schemas.openxmlformats.org/officeDocument/2006/relationships/image" Target="../media/image198.jpeg"/><Relationship Id="rId3" Type="http://schemas.openxmlformats.org/officeDocument/2006/relationships/image" Target="../media/image162.jpeg"/><Relationship Id="rId21" Type="http://schemas.openxmlformats.org/officeDocument/2006/relationships/image" Target="../media/image180.jpeg"/><Relationship Id="rId34" Type="http://schemas.openxmlformats.org/officeDocument/2006/relationships/image" Target="../media/image193.jpeg"/><Relationship Id="rId42" Type="http://schemas.openxmlformats.org/officeDocument/2006/relationships/image" Target="../media/image201.jpeg"/><Relationship Id="rId47" Type="http://schemas.openxmlformats.org/officeDocument/2006/relationships/image" Target="../media/image206.jpeg"/><Relationship Id="rId50" Type="http://schemas.openxmlformats.org/officeDocument/2006/relationships/image" Target="../media/image209.jpeg"/><Relationship Id="rId7" Type="http://schemas.openxmlformats.org/officeDocument/2006/relationships/image" Target="../media/image166.jpeg"/><Relationship Id="rId12" Type="http://schemas.openxmlformats.org/officeDocument/2006/relationships/image" Target="../media/image171.jpeg"/><Relationship Id="rId17" Type="http://schemas.openxmlformats.org/officeDocument/2006/relationships/image" Target="../media/image176.jpeg"/><Relationship Id="rId25" Type="http://schemas.openxmlformats.org/officeDocument/2006/relationships/image" Target="../media/image184.jpeg"/><Relationship Id="rId33" Type="http://schemas.openxmlformats.org/officeDocument/2006/relationships/image" Target="../media/image192.jpeg"/><Relationship Id="rId38" Type="http://schemas.openxmlformats.org/officeDocument/2006/relationships/image" Target="../media/image197.jpeg"/><Relationship Id="rId46" Type="http://schemas.openxmlformats.org/officeDocument/2006/relationships/image" Target="../media/image205.jpeg"/><Relationship Id="rId2" Type="http://schemas.openxmlformats.org/officeDocument/2006/relationships/image" Target="../media/image124.png"/><Relationship Id="rId16" Type="http://schemas.openxmlformats.org/officeDocument/2006/relationships/image" Target="../media/image175.jpeg"/><Relationship Id="rId20" Type="http://schemas.openxmlformats.org/officeDocument/2006/relationships/image" Target="../media/image179.jpeg"/><Relationship Id="rId29" Type="http://schemas.openxmlformats.org/officeDocument/2006/relationships/image" Target="../media/image188.jpeg"/><Relationship Id="rId41" Type="http://schemas.openxmlformats.org/officeDocument/2006/relationships/image" Target="../media/image200.jpeg"/><Relationship Id="rId1" Type="http://schemas.openxmlformats.org/officeDocument/2006/relationships/image" Target="../media/image6.jpeg"/><Relationship Id="rId6" Type="http://schemas.openxmlformats.org/officeDocument/2006/relationships/image" Target="../media/image165.jpeg"/><Relationship Id="rId11" Type="http://schemas.openxmlformats.org/officeDocument/2006/relationships/image" Target="../media/image170.jpeg"/><Relationship Id="rId24" Type="http://schemas.openxmlformats.org/officeDocument/2006/relationships/image" Target="../media/image183.jpeg"/><Relationship Id="rId32" Type="http://schemas.openxmlformats.org/officeDocument/2006/relationships/image" Target="../media/image191.jpeg"/><Relationship Id="rId37" Type="http://schemas.openxmlformats.org/officeDocument/2006/relationships/image" Target="../media/image196.jpeg"/><Relationship Id="rId40" Type="http://schemas.openxmlformats.org/officeDocument/2006/relationships/image" Target="../media/image199.jpeg"/><Relationship Id="rId45" Type="http://schemas.openxmlformats.org/officeDocument/2006/relationships/image" Target="../media/image204.jpeg"/><Relationship Id="rId5" Type="http://schemas.openxmlformats.org/officeDocument/2006/relationships/image" Target="../media/image164.jpeg"/><Relationship Id="rId15" Type="http://schemas.openxmlformats.org/officeDocument/2006/relationships/image" Target="../media/image174.jpeg"/><Relationship Id="rId23" Type="http://schemas.openxmlformats.org/officeDocument/2006/relationships/image" Target="../media/image182.jpeg"/><Relationship Id="rId28" Type="http://schemas.openxmlformats.org/officeDocument/2006/relationships/image" Target="../media/image187.jpeg"/><Relationship Id="rId36" Type="http://schemas.openxmlformats.org/officeDocument/2006/relationships/image" Target="../media/image195.jpeg"/><Relationship Id="rId49" Type="http://schemas.openxmlformats.org/officeDocument/2006/relationships/image" Target="../media/image208.jpeg"/><Relationship Id="rId10" Type="http://schemas.openxmlformats.org/officeDocument/2006/relationships/image" Target="../media/image169.jpeg"/><Relationship Id="rId19" Type="http://schemas.openxmlformats.org/officeDocument/2006/relationships/image" Target="../media/image178.jpeg"/><Relationship Id="rId31" Type="http://schemas.openxmlformats.org/officeDocument/2006/relationships/image" Target="../media/image190.jpeg"/><Relationship Id="rId44" Type="http://schemas.openxmlformats.org/officeDocument/2006/relationships/image" Target="../media/image203.jpeg"/><Relationship Id="rId52" Type="http://schemas.openxmlformats.org/officeDocument/2006/relationships/image" Target="../media/image211.jpeg"/><Relationship Id="rId4" Type="http://schemas.openxmlformats.org/officeDocument/2006/relationships/image" Target="../media/image163.jpeg"/><Relationship Id="rId9" Type="http://schemas.openxmlformats.org/officeDocument/2006/relationships/image" Target="../media/image168.jpeg"/><Relationship Id="rId14" Type="http://schemas.openxmlformats.org/officeDocument/2006/relationships/image" Target="../media/image173.jpeg"/><Relationship Id="rId22" Type="http://schemas.openxmlformats.org/officeDocument/2006/relationships/image" Target="../media/image181.jpeg"/><Relationship Id="rId27" Type="http://schemas.openxmlformats.org/officeDocument/2006/relationships/image" Target="../media/image186.jpeg"/><Relationship Id="rId30" Type="http://schemas.openxmlformats.org/officeDocument/2006/relationships/image" Target="../media/image189.jpeg"/><Relationship Id="rId35" Type="http://schemas.openxmlformats.org/officeDocument/2006/relationships/image" Target="../media/image194.jpeg"/><Relationship Id="rId43" Type="http://schemas.openxmlformats.org/officeDocument/2006/relationships/image" Target="../media/image202.jpeg"/><Relationship Id="rId48" Type="http://schemas.openxmlformats.org/officeDocument/2006/relationships/image" Target="../media/image207.jpeg"/><Relationship Id="rId8" Type="http://schemas.openxmlformats.org/officeDocument/2006/relationships/image" Target="../media/image167.jpeg"/><Relationship Id="rId51" Type="http://schemas.openxmlformats.org/officeDocument/2006/relationships/image" Target="../media/image210.jpeg"/></Relationships>
</file>

<file path=xl/drawings/drawing1.xml><?xml version="1.0" encoding="utf-8"?>
<xdr:wsDr xmlns:xdr="http://schemas.openxmlformats.org/drawingml/2006/spreadsheetDrawing" xmlns:a="http://schemas.openxmlformats.org/drawingml/2006/main">
  <xdr:twoCellAnchor>
    <xdr:from>
      <xdr:col>12</xdr:col>
      <xdr:colOff>11905</xdr:colOff>
      <xdr:row>245</xdr:row>
      <xdr:rowOff>0</xdr:rowOff>
    </xdr:from>
    <xdr:to>
      <xdr:col>19</xdr:col>
      <xdr:colOff>1142999</xdr:colOff>
      <xdr:row>253</xdr:row>
      <xdr:rowOff>428625</xdr:rowOff>
    </xdr:to>
    <xdr:graphicFrame macro="">
      <xdr:nvGraphicFramePr>
        <xdr:cNvPr id="3" name="Gráfico 2">
          <a:extLst>
            <a:ext uri="{FF2B5EF4-FFF2-40B4-BE49-F238E27FC236}">
              <a16:creationId xmlns:a16="http://schemas.microsoft.com/office/drawing/2014/main" id="{10841992-39D9-4DFC-980B-8FB4C45FB9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51027</xdr:colOff>
      <xdr:row>162</xdr:row>
      <xdr:rowOff>44223</xdr:rowOff>
    </xdr:from>
    <xdr:to>
      <xdr:col>19</xdr:col>
      <xdr:colOff>1143000</xdr:colOff>
      <xdr:row>169</xdr:row>
      <xdr:rowOff>231320</xdr:rowOff>
    </xdr:to>
    <xdr:graphicFrame macro="">
      <xdr:nvGraphicFramePr>
        <xdr:cNvPr id="4" name="Gráfico 5">
          <a:extLst>
            <a:ext uri="{FF2B5EF4-FFF2-40B4-BE49-F238E27FC236}">
              <a16:creationId xmlns:a16="http://schemas.microsoft.com/office/drawing/2014/main" id="{0AC5DD80-E60F-4817-B636-7294F8B991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124690</xdr:colOff>
      <xdr:row>209</xdr:row>
      <xdr:rowOff>83127</xdr:rowOff>
    </xdr:from>
    <xdr:to>
      <xdr:col>19</xdr:col>
      <xdr:colOff>1166812</xdr:colOff>
      <xdr:row>215</xdr:row>
      <xdr:rowOff>193965</xdr:rowOff>
    </xdr:to>
    <xdr:graphicFrame macro="">
      <xdr:nvGraphicFramePr>
        <xdr:cNvPr id="5" name="Gráfico 6">
          <a:extLst>
            <a:ext uri="{FF2B5EF4-FFF2-40B4-BE49-F238E27FC236}">
              <a16:creationId xmlns:a16="http://schemas.microsoft.com/office/drawing/2014/main" id="{5950A534-D975-41E3-AFEA-9D4EA5ABC8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23813</xdr:colOff>
      <xdr:row>260</xdr:row>
      <xdr:rowOff>23813</xdr:rowOff>
    </xdr:from>
    <xdr:to>
      <xdr:col>19</xdr:col>
      <xdr:colOff>1095376</xdr:colOff>
      <xdr:row>267</xdr:row>
      <xdr:rowOff>285750</xdr:rowOff>
    </xdr:to>
    <xdr:graphicFrame macro="">
      <xdr:nvGraphicFramePr>
        <xdr:cNvPr id="6" name="Gráfico 7">
          <a:extLst>
            <a:ext uri="{FF2B5EF4-FFF2-40B4-BE49-F238E27FC236}">
              <a16:creationId xmlns:a16="http://schemas.microsoft.com/office/drawing/2014/main" id="{C081F190-77D0-4367-9878-58A3E0C4A27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xdr:col>
      <xdr:colOff>0</xdr:colOff>
      <xdr:row>280</xdr:row>
      <xdr:rowOff>0</xdr:rowOff>
    </xdr:from>
    <xdr:to>
      <xdr:col>19</xdr:col>
      <xdr:colOff>1131094</xdr:colOff>
      <xdr:row>287</xdr:row>
      <xdr:rowOff>11906</xdr:rowOff>
    </xdr:to>
    <xdr:graphicFrame macro="">
      <xdr:nvGraphicFramePr>
        <xdr:cNvPr id="7" name="Gráfico 8">
          <a:extLst>
            <a:ext uri="{FF2B5EF4-FFF2-40B4-BE49-F238E27FC236}">
              <a16:creationId xmlns:a16="http://schemas.microsoft.com/office/drawing/2014/main" id="{D63BC002-992D-4461-8FBB-8BAFBB2E4C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318066</xdr:colOff>
      <xdr:row>1</xdr:row>
      <xdr:rowOff>127567</xdr:rowOff>
    </xdr:from>
    <xdr:to>
      <xdr:col>4</xdr:col>
      <xdr:colOff>217712</xdr:colOff>
      <xdr:row>4</xdr:row>
      <xdr:rowOff>4696</xdr:rowOff>
    </xdr:to>
    <xdr:pic>
      <xdr:nvPicPr>
        <xdr:cNvPr id="8" name="Imagen 7">
          <a:extLst>
            <a:ext uri="{FF2B5EF4-FFF2-40B4-BE49-F238E27FC236}">
              <a16:creationId xmlns:a16="http://schemas.microsoft.com/office/drawing/2014/main" id="{FDD9BE73-D573-4AB8-8CBD-2B9CB080860F}"/>
            </a:ext>
          </a:extLst>
        </xdr:cNvPr>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t="21704"/>
        <a:stretch/>
      </xdr:blipFill>
      <xdr:spPr>
        <a:xfrm>
          <a:off x="489516" y="292667"/>
          <a:ext cx="2026896" cy="1020129"/>
        </a:xfrm>
        <a:prstGeom prst="rect">
          <a:avLst/>
        </a:prstGeom>
      </xdr:spPr>
    </xdr:pic>
    <xdr:clientData/>
  </xdr:twoCellAnchor>
  <xdr:twoCellAnchor>
    <xdr:from>
      <xdr:col>11</xdr:col>
      <xdr:colOff>142875</xdr:colOff>
      <xdr:row>147</xdr:row>
      <xdr:rowOff>269875</xdr:rowOff>
    </xdr:from>
    <xdr:to>
      <xdr:col>19</xdr:col>
      <xdr:colOff>1188736</xdr:colOff>
      <xdr:row>159</xdr:row>
      <xdr:rowOff>147411</xdr:rowOff>
    </xdr:to>
    <xdr:graphicFrame macro="">
      <xdr:nvGraphicFramePr>
        <xdr:cNvPr id="9" name="Gráfico 8">
          <a:extLst>
            <a:ext uri="{FF2B5EF4-FFF2-40B4-BE49-F238E27FC236}">
              <a16:creationId xmlns:a16="http://schemas.microsoft.com/office/drawing/2014/main" id="{13E87E88-69CA-4D87-BBB9-BFCAF6E52E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7</xdr:col>
      <xdr:colOff>685800</xdr:colOff>
      <xdr:row>377</xdr:row>
      <xdr:rowOff>152400</xdr:rowOff>
    </xdr:from>
    <xdr:to>
      <xdr:col>17</xdr:col>
      <xdr:colOff>114300</xdr:colOff>
      <xdr:row>377</xdr:row>
      <xdr:rowOff>2971800</xdr:rowOff>
    </xdr:to>
    <xdr:pic>
      <xdr:nvPicPr>
        <xdr:cNvPr id="11" name="Imagen 10">
          <a:extLst>
            <a:ext uri="{FF2B5EF4-FFF2-40B4-BE49-F238E27FC236}">
              <a16:creationId xmlns:a16="http://schemas.microsoft.com/office/drawing/2014/main" id="{3B673059-F37B-456E-AD7E-709ABBF1E9B8}"/>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5882640" y="445983360"/>
          <a:ext cx="9456420" cy="2819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8</xdr:col>
      <xdr:colOff>314325</xdr:colOff>
      <xdr:row>1</xdr:row>
      <xdr:rowOff>47625</xdr:rowOff>
    </xdr:from>
    <xdr:ext cx="865167" cy="495300"/>
    <xdr:pic>
      <xdr:nvPicPr>
        <xdr:cNvPr id="2" name="Imagen 1">
          <a:extLst>
            <a:ext uri="{FF2B5EF4-FFF2-40B4-BE49-F238E27FC236}">
              <a16:creationId xmlns:a16="http://schemas.microsoft.com/office/drawing/2014/main" id="{E10EA428-AB13-43DD-B7DA-E69FCDA51EC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9905" y="230505"/>
          <a:ext cx="865167" cy="495300"/>
        </a:xfrm>
        <a:prstGeom prst="rect">
          <a:avLst/>
        </a:prstGeom>
      </xdr:spPr>
    </xdr:pic>
    <xdr:clientData/>
  </xdr:oneCellAnchor>
  <xdr:oneCellAnchor>
    <xdr:from>
      <xdr:col>1</xdr:col>
      <xdr:colOff>142875</xdr:colOff>
      <xdr:row>1</xdr:row>
      <xdr:rowOff>76200</xdr:rowOff>
    </xdr:from>
    <xdr:ext cx="619125" cy="466725"/>
    <xdr:pic>
      <xdr:nvPicPr>
        <xdr:cNvPr id="3" name="4 Imagen">
          <a:extLst>
            <a:ext uri="{FF2B5EF4-FFF2-40B4-BE49-F238E27FC236}">
              <a16:creationId xmlns:a16="http://schemas.microsoft.com/office/drawing/2014/main" id="{8C16EAC8-385E-4176-8539-37322BAF6E8F}"/>
            </a:ext>
          </a:extLst>
        </xdr:cNvPr>
        <xdr:cNvPicPr>
          <a:picLocks noChangeAspect="1"/>
        </xdr:cNvPicPr>
      </xdr:nvPicPr>
      <xdr:blipFill>
        <a:blip xmlns:r="http://schemas.openxmlformats.org/officeDocument/2006/relationships" r:embed="rId2"/>
        <a:stretch>
          <a:fillRect/>
        </a:stretch>
      </xdr:blipFill>
      <xdr:spPr>
        <a:xfrm>
          <a:off x="455295" y="259080"/>
          <a:ext cx="619125" cy="466725"/>
        </a:xfrm>
        <a:prstGeom prst="rect">
          <a:avLst/>
        </a:prstGeom>
      </xdr:spPr>
    </xdr:pic>
    <xdr:clientData/>
  </xdr:oneCellAnchor>
  <xdr:twoCellAnchor editAs="oneCell">
    <xdr:from>
      <xdr:col>10</xdr:col>
      <xdr:colOff>103786</xdr:colOff>
      <xdr:row>1</xdr:row>
      <xdr:rowOff>117145</xdr:rowOff>
    </xdr:from>
    <xdr:to>
      <xdr:col>10</xdr:col>
      <xdr:colOff>968211</xdr:colOff>
      <xdr:row>3</xdr:row>
      <xdr:rowOff>146020</xdr:rowOff>
    </xdr:to>
    <xdr:pic>
      <xdr:nvPicPr>
        <xdr:cNvPr id="4" name="Imagen 3">
          <a:extLst>
            <a:ext uri="{FF2B5EF4-FFF2-40B4-BE49-F238E27FC236}">
              <a16:creationId xmlns:a16="http://schemas.microsoft.com/office/drawing/2014/main" id="{307C2AB6-AB9D-4900-9F2F-6082C662EA2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316366" y="300025"/>
          <a:ext cx="864425" cy="638475"/>
        </a:xfrm>
        <a:prstGeom prst="rect">
          <a:avLst/>
        </a:prstGeom>
      </xdr:spPr>
    </xdr:pic>
    <xdr:clientData/>
  </xdr:twoCellAnchor>
  <xdr:twoCellAnchor editAs="oneCell">
    <xdr:from>
      <xdr:col>18</xdr:col>
      <xdr:colOff>132485</xdr:colOff>
      <xdr:row>1</xdr:row>
      <xdr:rowOff>81396</xdr:rowOff>
    </xdr:from>
    <xdr:to>
      <xdr:col>18</xdr:col>
      <xdr:colOff>975130</xdr:colOff>
      <xdr:row>3</xdr:row>
      <xdr:rowOff>148071</xdr:rowOff>
    </xdr:to>
    <xdr:pic>
      <xdr:nvPicPr>
        <xdr:cNvPr id="5" name="3 Imagen">
          <a:extLst>
            <a:ext uri="{FF2B5EF4-FFF2-40B4-BE49-F238E27FC236}">
              <a16:creationId xmlns:a16="http://schemas.microsoft.com/office/drawing/2014/main" id="{E8A7A622-DF77-4205-A128-5D0EAF789A6A}"/>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195445" y="264276"/>
          <a:ext cx="842645" cy="676275"/>
        </a:xfrm>
        <a:prstGeom prst="rect">
          <a:avLst/>
        </a:prstGeom>
        <a:noFill/>
      </xdr:spPr>
    </xdr:pic>
    <xdr:clientData/>
  </xdr:twoCellAnchor>
</xdr:wsDr>
</file>

<file path=xl/drawings/drawing3.xml><?xml version="1.0" encoding="utf-8"?>
<xdr:wsDr xmlns:xdr="http://schemas.openxmlformats.org/drawingml/2006/spreadsheetDrawing" xmlns:a="http://schemas.openxmlformats.org/drawingml/2006/main">
  <xdr:oneCellAnchor>
    <xdr:from>
      <xdr:col>10</xdr:col>
      <xdr:colOff>326091</xdr:colOff>
      <xdr:row>0</xdr:row>
      <xdr:rowOff>52618</xdr:rowOff>
    </xdr:from>
    <xdr:ext cx="843803" cy="299808"/>
    <xdr:pic>
      <xdr:nvPicPr>
        <xdr:cNvPr id="2" name="2 Imagen">
          <a:extLst>
            <a:ext uri="{FF2B5EF4-FFF2-40B4-BE49-F238E27FC236}">
              <a16:creationId xmlns:a16="http://schemas.microsoft.com/office/drawing/2014/main" id="{7A9506CA-8149-41B0-BB82-4B78D0AD1C52}"/>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8395671" y="52618"/>
          <a:ext cx="843803" cy="299808"/>
        </a:xfrm>
        <a:prstGeom prst="rect">
          <a:avLst/>
        </a:prstGeom>
      </xdr:spPr>
    </xdr:pic>
    <xdr:clientData/>
  </xdr:oneCellAnchor>
  <xdr:oneCellAnchor>
    <xdr:from>
      <xdr:col>1</xdr:col>
      <xdr:colOff>152399</xdr:colOff>
      <xdr:row>0</xdr:row>
      <xdr:rowOff>57151</xdr:rowOff>
    </xdr:from>
    <xdr:ext cx="714375" cy="247649"/>
    <xdr:pic>
      <xdr:nvPicPr>
        <xdr:cNvPr id="3" name="4 Imagen">
          <a:extLst>
            <a:ext uri="{FF2B5EF4-FFF2-40B4-BE49-F238E27FC236}">
              <a16:creationId xmlns:a16="http://schemas.microsoft.com/office/drawing/2014/main" id="{387E60E6-CE48-4B79-910C-365504A0A58F}"/>
            </a:ext>
          </a:extLst>
        </xdr:cNvPr>
        <xdr:cNvPicPr>
          <a:picLocks noChangeAspect="1"/>
        </xdr:cNvPicPr>
      </xdr:nvPicPr>
      <xdr:blipFill>
        <a:blip xmlns:r="http://schemas.openxmlformats.org/officeDocument/2006/relationships" r:embed="rId2"/>
        <a:stretch>
          <a:fillRect/>
        </a:stretch>
      </xdr:blipFill>
      <xdr:spPr>
        <a:xfrm>
          <a:off x="944879" y="57151"/>
          <a:ext cx="714375" cy="247649"/>
        </a:xfrm>
        <a:prstGeom prst="rect">
          <a:avLst/>
        </a:prstGeom>
      </xdr:spPr>
    </xdr:pic>
    <xdr:clientData/>
  </xdr:oneCellAnchor>
  <xdr:twoCellAnchor editAs="oneCell">
    <xdr:from>
      <xdr:col>2</xdr:col>
      <xdr:colOff>676753</xdr:colOff>
      <xdr:row>5</xdr:row>
      <xdr:rowOff>102011</xdr:rowOff>
    </xdr:from>
    <xdr:to>
      <xdr:col>5</xdr:col>
      <xdr:colOff>307753</xdr:colOff>
      <xdr:row>18</xdr:row>
      <xdr:rowOff>62448</xdr:rowOff>
    </xdr:to>
    <xdr:pic>
      <xdr:nvPicPr>
        <xdr:cNvPr id="4" name="Imagen 3">
          <a:extLst>
            <a:ext uri="{FF2B5EF4-FFF2-40B4-BE49-F238E27FC236}">
              <a16:creationId xmlns:a16="http://schemas.microsoft.com/office/drawing/2014/main" id="{4718B41F-ABB5-4206-94A1-4E28718C898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261713" y="1626011"/>
          <a:ext cx="2008440" cy="2535997"/>
        </a:xfrm>
        <a:prstGeom prst="rect">
          <a:avLst/>
        </a:prstGeom>
      </xdr:spPr>
    </xdr:pic>
    <xdr:clientData/>
  </xdr:twoCellAnchor>
  <xdr:twoCellAnchor editAs="oneCell">
    <xdr:from>
      <xdr:col>8</xdr:col>
      <xdr:colOff>6723</xdr:colOff>
      <xdr:row>21</xdr:row>
      <xdr:rowOff>68429</xdr:rowOff>
    </xdr:from>
    <xdr:to>
      <xdr:col>11</xdr:col>
      <xdr:colOff>965036</xdr:colOff>
      <xdr:row>34</xdr:row>
      <xdr:rowOff>435929</xdr:rowOff>
    </xdr:to>
    <xdr:pic>
      <xdr:nvPicPr>
        <xdr:cNvPr id="5" name="Imagen 4">
          <a:extLst>
            <a:ext uri="{FF2B5EF4-FFF2-40B4-BE49-F238E27FC236}">
              <a16:creationId xmlns:a16="http://schemas.microsoft.com/office/drawing/2014/main" id="{65083E87-3EE0-462C-8011-AE242E7CA90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935083" y="5013809"/>
          <a:ext cx="3892013" cy="2836380"/>
        </a:xfrm>
        <a:prstGeom prst="rect">
          <a:avLst/>
        </a:prstGeom>
      </xdr:spPr>
    </xdr:pic>
    <xdr:clientData/>
  </xdr:twoCellAnchor>
  <xdr:twoCellAnchor editAs="oneCell">
    <xdr:from>
      <xdr:col>1</xdr:col>
      <xdr:colOff>551920</xdr:colOff>
      <xdr:row>21</xdr:row>
      <xdr:rowOff>74509</xdr:rowOff>
    </xdr:from>
    <xdr:to>
      <xdr:col>6</xdr:col>
      <xdr:colOff>485920</xdr:colOff>
      <xdr:row>34</xdr:row>
      <xdr:rowOff>406009</xdr:rowOff>
    </xdr:to>
    <xdr:pic>
      <xdr:nvPicPr>
        <xdr:cNvPr id="6" name="Imagen 5">
          <a:extLst>
            <a:ext uri="{FF2B5EF4-FFF2-40B4-BE49-F238E27FC236}">
              <a16:creationId xmlns:a16="http://schemas.microsoft.com/office/drawing/2014/main" id="{1B593CE7-35D7-4390-BE58-4D7F5D4A872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344400" y="5019889"/>
          <a:ext cx="3896400" cy="2800380"/>
        </a:xfrm>
        <a:prstGeom prst="rect">
          <a:avLst/>
        </a:prstGeom>
      </xdr:spPr>
    </xdr:pic>
    <xdr:clientData/>
  </xdr:twoCellAnchor>
  <xdr:twoCellAnchor editAs="oneCell">
    <xdr:from>
      <xdr:col>8</xdr:col>
      <xdr:colOff>252146</xdr:colOff>
      <xdr:row>5</xdr:row>
      <xdr:rowOff>75316</xdr:rowOff>
    </xdr:from>
    <xdr:to>
      <xdr:col>11</xdr:col>
      <xdr:colOff>874459</xdr:colOff>
      <xdr:row>18</xdr:row>
      <xdr:rowOff>71753</xdr:rowOff>
    </xdr:to>
    <xdr:pic>
      <xdr:nvPicPr>
        <xdr:cNvPr id="7" name="Imagen 6">
          <a:extLst>
            <a:ext uri="{FF2B5EF4-FFF2-40B4-BE49-F238E27FC236}">
              <a16:creationId xmlns:a16="http://schemas.microsoft.com/office/drawing/2014/main" id="{46B46993-FBC8-4EBF-B23B-2DC49E01D85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6180506" y="1599316"/>
          <a:ext cx="3556013" cy="2571997"/>
        </a:xfrm>
        <a:prstGeom prst="rect">
          <a:avLst/>
        </a:prstGeom>
      </xdr:spPr>
    </xdr:pic>
    <xdr:clientData/>
  </xdr:twoCellAnchor>
  <xdr:oneCellAnchor>
    <xdr:from>
      <xdr:col>7</xdr:col>
      <xdr:colOff>292473</xdr:colOff>
      <xdr:row>37</xdr:row>
      <xdr:rowOff>80335</xdr:rowOff>
    </xdr:from>
    <xdr:ext cx="3840000" cy="2880000"/>
    <xdr:pic>
      <xdr:nvPicPr>
        <xdr:cNvPr id="8" name="Imagen 7">
          <a:extLst>
            <a:ext uri="{FF2B5EF4-FFF2-40B4-BE49-F238E27FC236}">
              <a16:creationId xmlns:a16="http://schemas.microsoft.com/office/drawing/2014/main" id="{4839D4A3-CB6D-4576-823F-87C940816CA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839833" y="8629975"/>
          <a:ext cx="3840000" cy="2880000"/>
        </a:xfrm>
        <a:prstGeom prst="rect">
          <a:avLst/>
        </a:prstGeom>
      </xdr:spPr>
    </xdr:pic>
    <xdr:clientData/>
  </xdr:oneCellAnchor>
  <xdr:oneCellAnchor>
    <xdr:from>
      <xdr:col>1</xdr:col>
      <xdr:colOff>460985</xdr:colOff>
      <xdr:row>37</xdr:row>
      <xdr:rowOff>88585</xdr:rowOff>
    </xdr:from>
    <xdr:ext cx="3888000" cy="2916000"/>
    <xdr:pic>
      <xdr:nvPicPr>
        <xdr:cNvPr id="9" name="Imagen 8">
          <a:extLst>
            <a:ext uri="{FF2B5EF4-FFF2-40B4-BE49-F238E27FC236}">
              <a16:creationId xmlns:a16="http://schemas.microsoft.com/office/drawing/2014/main" id="{C4379114-DBAA-4164-902F-339230BB6AE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253465" y="8638225"/>
          <a:ext cx="3888000" cy="2916000"/>
        </a:xfrm>
        <a:prstGeom prst="rect">
          <a:avLst/>
        </a:prstGeom>
      </xdr:spPr>
    </xdr:pic>
    <xdr:clientData/>
  </xdr:oneCellAnchor>
  <xdr:oneCellAnchor>
    <xdr:from>
      <xdr:col>1</xdr:col>
      <xdr:colOff>470425</xdr:colOff>
      <xdr:row>53</xdr:row>
      <xdr:rowOff>183052</xdr:rowOff>
    </xdr:from>
    <xdr:ext cx="3692304" cy="2769228"/>
    <xdr:pic>
      <xdr:nvPicPr>
        <xdr:cNvPr id="10" name="Imagen 9">
          <a:extLst>
            <a:ext uri="{FF2B5EF4-FFF2-40B4-BE49-F238E27FC236}">
              <a16:creationId xmlns:a16="http://schemas.microsoft.com/office/drawing/2014/main" id="{5C92A68F-6890-42F6-8C97-F749309F7AF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262905" y="12314092"/>
          <a:ext cx="3692304" cy="2769228"/>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10</xdr:col>
      <xdr:colOff>326091</xdr:colOff>
      <xdr:row>0</xdr:row>
      <xdr:rowOff>138343</xdr:rowOff>
    </xdr:from>
    <xdr:ext cx="843803" cy="299808"/>
    <xdr:pic>
      <xdr:nvPicPr>
        <xdr:cNvPr id="2" name="2 Imagen">
          <a:extLst>
            <a:ext uri="{FF2B5EF4-FFF2-40B4-BE49-F238E27FC236}">
              <a16:creationId xmlns:a16="http://schemas.microsoft.com/office/drawing/2014/main" id="{080A0862-BC6C-4221-8B3F-F20A9BAA7BC4}"/>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298391" y="138343"/>
          <a:ext cx="843803" cy="299808"/>
        </a:xfrm>
        <a:prstGeom prst="rect">
          <a:avLst/>
        </a:prstGeom>
      </xdr:spPr>
    </xdr:pic>
    <xdr:clientData/>
  </xdr:oneCellAnchor>
  <xdr:oneCellAnchor>
    <xdr:from>
      <xdr:col>2</xdr:col>
      <xdr:colOff>200024</xdr:colOff>
      <xdr:row>0</xdr:row>
      <xdr:rowOff>180976</xdr:rowOff>
    </xdr:from>
    <xdr:ext cx="714375" cy="247649"/>
    <xdr:pic>
      <xdr:nvPicPr>
        <xdr:cNvPr id="3" name="4 Imagen">
          <a:extLst>
            <a:ext uri="{FF2B5EF4-FFF2-40B4-BE49-F238E27FC236}">
              <a16:creationId xmlns:a16="http://schemas.microsoft.com/office/drawing/2014/main" id="{DE7BE0C7-8D4B-4385-AC21-D40AEC05E674}"/>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771524" y="180976"/>
          <a:ext cx="714375" cy="247649"/>
        </a:xfrm>
        <a:prstGeom prst="rect">
          <a:avLst/>
        </a:prstGeom>
      </xdr:spPr>
    </xdr:pic>
    <xdr:clientData/>
  </xdr:oneCellAnchor>
  <xdr:twoCellAnchor editAs="oneCell">
    <xdr:from>
      <xdr:col>1</xdr:col>
      <xdr:colOff>121022</xdr:colOff>
      <xdr:row>53</xdr:row>
      <xdr:rowOff>80652</xdr:rowOff>
    </xdr:from>
    <xdr:to>
      <xdr:col>6</xdr:col>
      <xdr:colOff>502023</xdr:colOff>
      <xdr:row>66</xdr:row>
      <xdr:rowOff>125475</xdr:rowOff>
    </xdr:to>
    <xdr:pic>
      <xdr:nvPicPr>
        <xdr:cNvPr id="20" name="3 Imagen">
          <a:extLst>
            <a:ext uri="{FF2B5EF4-FFF2-40B4-BE49-F238E27FC236}">
              <a16:creationId xmlns:a16="http://schemas.microsoft.com/office/drawing/2014/main" id="{80C611A7-748F-4FD3-BDF5-E753FD0D811F}"/>
            </a:ext>
          </a:extLst>
        </xdr:cNvPr>
        <xdr:cNvPicPr>
          <a:picLocks noChangeAspect="1"/>
        </xdr:cNvPicPr>
      </xdr:nvPicPr>
      <xdr:blipFill>
        <a:blip xmlns:r="http://schemas.openxmlformats.org/officeDocument/2006/relationships" r:embed="rId3"/>
        <a:stretch>
          <a:fillRect/>
        </a:stretch>
      </xdr:blipFill>
      <xdr:spPr>
        <a:xfrm>
          <a:off x="372034" y="10739687"/>
          <a:ext cx="3437965" cy="2375647"/>
        </a:xfrm>
        <a:prstGeom prst="rect">
          <a:avLst/>
        </a:prstGeom>
      </xdr:spPr>
    </xdr:pic>
    <xdr:clientData/>
  </xdr:twoCellAnchor>
  <xdr:twoCellAnchor editAs="oneCell">
    <xdr:from>
      <xdr:col>7</xdr:col>
      <xdr:colOff>542367</xdr:colOff>
      <xdr:row>53</xdr:row>
      <xdr:rowOff>69445</xdr:rowOff>
    </xdr:from>
    <xdr:to>
      <xdr:col>11</xdr:col>
      <xdr:colOff>38998</xdr:colOff>
      <xdr:row>66</xdr:row>
      <xdr:rowOff>121888</xdr:rowOff>
    </xdr:to>
    <xdr:pic>
      <xdr:nvPicPr>
        <xdr:cNvPr id="21" name="4 Imagen">
          <a:extLst>
            <a:ext uri="{FF2B5EF4-FFF2-40B4-BE49-F238E27FC236}">
              <a16:creationId xmlns:a16="http://schemas.microsoft.com/office/drawing/2014/main" id="{DD47A3A2-9EAE-43BC-9E56-814BBEC8B7B9}"/>
            </a:ext>
          </a:extLst>
        </xdr:cNvPr>
        <xdr:cNvPicPr>
          <a:picLocks noChangeAspect="1"/>
        </xdr:cNvPicPr>
      </xdr:nvPicPr>
      <xdr:blipFill>
        <a:blip xmlns:r="http://schemas.openxmlformats.org/officeDocument/2006/relationships" r:embed="rId4"/>
        <a:stretch>
          <a:fillRect/>
        </a:stretch>
      </xdr:blipFill>
      <xdr:spPr>
        <a:xfrm>
          <a:off x="4504767" y="10728480"/>
          <a:ext cx="3432137" cy="2383267"/>
        </a:xfrm>
        <a:prstGeom prst="rect">
          <a:avLst/>
        </a:prstGeom>
      </xdr:spPr>
    </xdr:pic>
    <xdr:clientData/>
  </xdr:twoCellAnchor>
  <xdr:twoCellAnchor editAs="oneCell">
    <xdr:from>
      <xdr:col>2</xdr:col>
      <xdr:colOff>282389</xdr:colOff>
      <xdr:row>69</xdr:row>
      <xdr:rowOff>64963</xdr:rowOff>
    </xdr:from>
    <xdr:to>
      <xdr:col>6</xdr:col>
      <xdr:colOff>47514</xdr:colOff>
      <xdr:row>82</xdr:row>
      <xdr:rowOff>155506</xdr:rowOff>
    </xdr:to>
    <xdr:pic>
      <xdr:nvPicPr>
        <xdr:cNvPr id="22" name="5 Imagen">
          <a:extLst>
            <a:ext uri="{FF2B5EF4-FFF2-40B4-BE49-F238E27FC236}">
              <a16:creationId xmlns:a16="http://schemas.microsoft.com/office/drawing/2014/main" id="{469A88C0-B145-46EA-8E3C-2D829527793D}"/>
            </a:ext>
          </a:extLst>
        </xdr:cNvPr>
        <xdr:cNvPicPr>
          <a:picLocks noChangeAspect="1"/>
        </xdr:cNvPicPr>
      </xdr:nvPicPr>
      <xdr:blipFill>
        <a:blip xmlns:r="http://schemas.openxmlformats.org/officeDocument/2006/relationships" r:embed="rId5"/>
        <a:stretch>
          <a:fillRect/>
        </a:stretch>
      </xdr:blipFill>
      <xdr:spPr>
        <a:xfrm>
          <a:off x="856130" y="13834751"/>
          <a:ext cx="2499360" cy="2421367"/>
        </a:xfrm>
        <a:prstGeom prst="rect">
          <a:avLst/>
        </a:prstGeom>
      </xdr:spPr>
    </xdr:pic>
    <xdr:clientData/>
  </xdr:twoCellAnchor>
  <xdr:twoCellAnchor editAs="oneCell">
    <xdr:from>
      <xdr:col>1</xdr:col>
      <xdr:colOff>134470</xdr:colOff>
      <xdr:row>5</xdr:row>
      <xdr:rowOff>78410</xdr:rowOff>
    </xdr:from>
    <xdr:to>
      <xdr:col>6</xdr:col>
      <xdr:colOff>523091</xdr:colOff>
      <xdr:row>18</xdr:row>
      <xdr:rowOff>112924</xdr:rowOff>
    </xdr:to>
    <xdr:pic>
      <xdr:nvPicPr>
        <xdr:cNvPr id="23" name="8 Imagen">
          <a:extLst>
            <a:ext uri="{FF2B5EF4-FFF2-40B4-BE49-F238E27FC236}">
              <a16:creationId xmlns:a16="http://schemas.microsoft.com/office/drawing/2014/main" id="{C7E3F997-3C65-4863-A3E4-CC9C4515DA23}"/>
            </a:ext>
          </a:extLst>
        </xdr:cNvPr>
        <xdr:cNvPicPr>
          <a:picLocks noChangeAspect="1"/>
        </xdr:cNvPicPr>
      </xdr:nvPicPr>
      <xdr:blipFill>
        <a:blip xmlns:r="http://schemas.openxmlformats.org/officeDocument/2006/relationships" r:embed="rId6"/>
        <a:stretch>
          <a:fillRect/>
        </a:stretch>
      </xdr:blipFill>
      <xdr:spPr>
        <a:xfrm>
          <a:off x="385482" y="1503798"/>
          <a:ext cx="3445585" cy="2383267"/>
        </a:xfrm>
        <a:prstGeom prst="rect">
          <a:avLst/>
        </a:prstGeom>
      </xdr:spPr>
    </xdr:pic>
    <xdr:clientData/>
  </xdr:twoCellAnchor>
  <xdr:twoCellAnchor editAs="oneCell">
    <xdr:from>
      <xdr:col>8</xdr:col>
      <xdr:colOff>618025</xdr:colOff>
      <xdr:row>5</xdr:row>
      <xdr:rowOff>44824</xdr:rowOff>
    </xdr:from>
    <xdr:to>
      <xdr:col>10</xdr:col>
      <xdr:colOff>230841</xdr:colOff>
      <xdr:row>18</xdr:row>
      <xdr:rowOff>145648</xdr:rowOff>
    </xdr:to>
    <xdr:pic>
      <xdr:nvPicPr>
        <xdr:cNvPr id="24" name="9 Imagen">
          <a:extLst>
            <a:ext uri="{FF2B5EF4-FFF2-40B4-BE49-F238E27FC236}">
              <a16:creationId xmlns:a16="http://schemas.microsoft.com/office/drawing/2014/main" id="{0DB382B0-CEE8-4DA3-B453-55462D941E2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rot="5400000">
          <a:off x="4959468" y="1673875"/>
          <a:ext cx="2449577" cy="2042251"/>
        </a:xfrm>
        <a:prstGeom prst="rect">
          <a:avLst/>
        </a:prstGeom>
      </xdr:spPr>
    </xdr:pic>
    <xdr:clientData/>
  </xdr:twoCellAnchor>
  <xdr:twoCellAnchor editAs="oneCell">
    <xdr:from>
      <xdr:col>1</xdr:col>
      <xdr:colOff>143435</xdr:colOff>
      <xdr:row>21</xdr:row>
      <xdr:rowOff>64962</xdr:rowOff>
    </xdr:from>
    <xdr:to>
      <xdr:col>6</xdr:col>
      <xdr:colOff>532056</xdr:colOff>
      <xdr:row>34</xdr:row>
      <xdr:rowOff>99476</xdr:rowOff>
    </xdr:to>
    <xdr:pic>
      <xdr:nvPicPr>
        <xdr:cNvPr id="25" name="15 Imagen">
          <a:extLst>
            <a:ext uri="{FF2B5EF4-FFF2-40B4-BE49-F238E27FC236}">
              <a16:creationId xmlns:a16="http://schemas.microsoft.com/office/drawing/2014/main" id="{0EEDF0B0-4AF4-46F2-920D-605DBE5E833B}"/>
            </a:ext>
          </a:extLst>
        </xdr:cNvPr>
        <xdr:cNvPicPr>
          <a:picLocks noChangeAspect="1"/>
        </xdr:cNvPicPr>
      </xdr:nvPicPr>
      <xdr:blipFill>
        <a:blip xmlns:r="http://schemas.openxmlformats.org/officeDocument/2006/relationships" r:embed="rId8"/>
        <a:stretch>
          <a:fillRect/>
        </a:stretch>
      </xdr:blipFill>
      <xdr:spPr>
        <a:xfrm>
          <a:off x="394447" y="4574209"/>
          <a:ext cx="3445585" cy="2383267"/>
        </a:xfrm>
        <a:prstGeom prst="rect">
          <a:avLst/>
        </a:prstGeom>
      </xdr:spPr>
    </xdr:pic>
    <xdr:clientData/>
  </xdr:twoCellAnchor>
  <xdr:twoCellAnchor editAs="oneCell">
    <xdr:from>
      <xdr:col>8</xdr:col>
      <xdr:colOff>592571</xdr:colOff>
      <xdr:row>21</xdr:row>
      <xdr:rowOff>53791</xdr:rowOff>
    </xdr:from>
    <xdr:to>
      <xdr:col>10</xdr:col>
      <xdr:colOff>208430</xdr:colOff>
      <xdr:row>34</xdr:row>
      <xdr:rowOff>122813</xdr:rowOff>
    </xdr:to>
    <xdr:pic>
      <xdr:nvPicPr>
        <xdr:cNvPr id="26" name="16 Imagen">
          <a:extLst>
            <a:ext uri="{FF2B5EF4-FFF2-40B4-BE49-F238E27FC236}">
              <a16:creationId xmlns:a16="http://schemas.microsoft.com/office/drawing/2014/main" id="{AA2E58F3-4F28-47EF-865F-62041BB88023}"/>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rot="5400000">
          <a:off x="4951436" y="4749279"/>
          <a:ext cx="2417775" cy="2045294"/>
        </a:xfrm>
        <a:prstGeom prst="rect">
          <a:avLst/>
        </a:prstGeom>
      </xdr:spPr>
    </xdr:pic>
    <xdr:clientData/>
  </xdr:twoCellAnchor>
  <xdr:twoCellAnchor editAs="oneCell">
    <xdr:from>
      <xdr:col>1</xdr:col>
      <xdr:colOff>109818</xdr:colOff>
      <xdr:row>37</xdr:row>
      <xdr:rowOff>64963</xdr:rowOff>
    </xdr:from>
    <xdr:to>
      <xdr:col>6</xdr:col>
      <xdr:colOff>498439</xdr:colOff>
      <xdr:row>50</xdr:row>
      <xdr:rowOff>117408</xdr:rowOff>
    </xdr:to>
    <xdr:pic>
      <xdr:nvPicPr>
        <xdr:cNvPr id="27" name="25 Imagen">
          <a:extLst>
            <a:ext uri="{FF2B5EF4-FFF2-40B4-BE49-F238E27FC236}">
              <a16:creationId xmlns:a16="http://schemas.microsoft.com/office/drawing/2014/main" id="{C670C607-2D31-4A43-9018-CA7857741F31}"/>
            </a:ext>
          </a:extLst>
        </xdr:cNvPr>
        <xdr:cNvPicPr>
          <a:picLocks noChangeAspect="1"/>
        </xdr:cNvPicPr>
      </xdr:nvPicPr>
      <xdr:blipFill>
        <a:blip xmlns:r="http://schemas.openxmlformats.org/officeDocument/2006/relationships" r:embed="rId10"/>
        <a:stretch>
          <a:fillRect/>
        </a:stretch>
      </xdr:blipFill>
      <xdr:spPr>
        <a:xfrm>
          <a:off x="360830" y="7720822"/>
          <a:ext cx="3445585" cy="2383268"/>
        </a:xfrm>
        <a:prstGeom prst="rect">
          <a:avLst/>
        </a:prstGeom>
      </xdr:spPr>
    </xdr:pic>
    <xdr:clientData/>
  </xdr:twoCellAnchor>
  <xdr:twoCellAnchor editAs="oneCell">
    <xdr:from>
      <xdr:col>7</xdr:col>
      <xdr:colOff>493060</xdr:colOff>
      <xdr:row>37</xdr:row>
      <xdr:rowOff>71686</xdr:rowOff>
    </xdr:from>
    <xdr:to>
      <xdr:col>10</xdr:col>
      <xdr:colOff>908574</xdr:colOff>
      <xdr:row>50</xdr:row>
      <xdr:rowOff>116511</xdr:rowOff>
    </xdr:to>
    <xdr:pic>
      <xdr:nvPicPr>
        <xdr:cNvPr id="30" name="27 Imagen">
          <a:extLst>
            <a:ext uri="{FF2B5EF4-FFF2-40B4-BE49-F238E27FC236}">
              <a16:creationId xmlns:a16="http://schemas.microsoft.com/office/drawing/2014/main" id="{1AEC10F3-B039-4CE3-A801-7E767E68F83A}"/>
            </a:ext>
          </a:extLst>
        </xdr:cNvPr>
        <xdr:cNvPicPr>
          <a:picLocks noChangeAspect="1"/>
        </xdr:cNvPicPr>
      </xdr:nvPicPr>
      <xdr:blipFill>
        <a:blip xmlns:r="http://schemas.openxmlformats.org/officeDocument/2006/relationships" r:embed="rId11"/>
        <a:stretch>
          <a:fillRect/>
        </a:stretch>
      </xdr:blipFill>
      <xdr:spPr>
        <a:xfrm>
          <a:off x="4455460" y="7727545"/>
          <a:ext cx="3427655" cy="2375648"/>
        </a:xfrm>
        <a:prstGeom prst="rect">
          <a:avLst/>
        </a:prstGeom>
      </xdr:spPr>
    </xdr:pic>
    <xdr:clientData/>
  </xdr:twoCellAnchor>
  <xdr:twoCellAnchor editAs="oneCell">
    <xdr:from>
      <xdr:col>7</xdr:col>
      <xdr:colOff>481854</xdr:colOff>
      <xdr:row>69</xdr:row>
      <xdr:rowOff>55999</xdr:rowOff>
    </xdr:from>
    <xdr:to>
      <xdr:col>8</xdr:col>
      <xdr:colOff>1316468</xdr:colOff>
      <xdr:row>82</xdr:row>
      <xdr:rowOff>108442</xdr:rowOff>
    </xdr:to>
    <xdr:pic>
      <xdr:nvPicPr>
        <xdr:cNvPr id="31" name="29 Imagen">
          <a:extLst>
            <a:ext uri="{FF2B5EF4-FFF2-40B4-BE49-F238E27FC236}">
              <a16:creationId xmlns:a16="http://schemas.microsoft.com/office/drawing/2014/main" id="{F71FAC98-B6DC-4569-96BE-AB8230F1C80B}"/>
            </a:ext>
          </a:extLst>
        </xdr:cNvPr>
        <xdr:cNvPicPr>
          <a:picLocks noChangeAspect="1"/>
        </xdr:cNvPicPr>
      </xdr:nvPicPr>
      <xdr:blipFill>
        <a:blip xmlns:r="http://schemas.openxmlformats.org/officeDocument/2006/relationships" r:embed="rId12"/>
        <a:stretch>
          <a:fillRect/>
        </a:stretch>
      </xdr:blipFill>
      <xdr:spPr>
        <a:xfrm>
          <a:off x="4444254" y="13825787"/>
          <a:ext cx="1417320" cy="2383267"/>
        </a:xfrm>
        <a:prstGeom prst="rect">
          <a:avLst/>
        </a:prstGeom>
      </xdr:spPr>
    </xdr:pic>
    <xdr:clientData/>
  </xdr:twoCellAnchor>
  <xdr:twoCellAnchor editAs="oneCell">
    <xdr:from>
      <xdr:col>8</xdr:col>
      <xdr:colOff>1360395</xdr:colOff>
      <xdr:row>69</xdr:row>
      <xdr:rowOff>62722</xdr:rowOff>
    </xdr:from>
    <xdr:to>
      <xdr:col>10</xdr:col>
      <xdr:colOff>415515</xdr:colOff>
      <xdr:row>82</xdr:row>
      <xdr:rowOff>115165</xdr:rowOff>
    </xdr:to>
    <xdr:pic>
      <xdr:nvPicPr>
        <xdr:cNvPr id="32" name="31 Imagen">
          <a:extLst>
            <a:ext uri="{FF2B5EF4-FFF2-40B4-BE49-F238E27FC236}">
              <a16:creationId xmlns:a16="http://schemas.microsoft.com/office/drawing/2014/main" id="{129DAC2C-65FF-49CB-AFCF-AB9AD5DFA9E7}"/>
            </a:ext>
          </a:extLst>
        </xdr:cNvPr>
        <xdr:cNvPicPr>
          <a:picLocks noChangeAspect="1"/>
        </xdr:cNvPicPr>
      </xdr:nvPicPr>
      <xdr:blipFill>
        <a:blip xmlns:r="http://schemas.openxmlformats.org/officeDocument/2006/relationships" r:embed="rId13"/>
        <a:stretch>
          <a:fillRect/>
        </a:stretch>
      </xdr:blipFill>
      <xdr:spPr>
        <a:xfrm>
          <a:off x="5905501" y="13832510"/>
          <a:ext cx="1484555" cy="2383267"/>
        </a:xfrm>
        <a:prstGeom prst="rect">
          <a:avLst/>
        </a:prstGeom>
      </xdr:spPr>
    </xdr:pic>
    <xdr:clientData/>
  </xdr:twoCellAnchor>
  <xdr:twoCellAnchor editAs="oneCell">
    <xdr:from>
      <xdr:col>2</xdr:col>
      <xdr:colOff>445621</xdr:colOff>
      <xdr:row>101</xdr:row>
      <xdr:rowOff>91640</xdr:rowOff>
    </xdr:from>
    <xdr:to>
      <xdr:col>5</xdr:col>
      <xdr:colOff>664658</xdr:colOff>
      <xdr:row>114</xdr:row>
      <xdr:rowOff>143435</xdr:rowOff>
    </xdr:to>
    <xdr:pic>
      <xdr:nvPicPr>
        <xdr:cNvPr id="33" name="Imagen 32">
          <a:extLst>
            <a:ext uri="{FF2B5EF4-FFF2-40B4-BE49-F238E27FC236}">
              <a16:creationId xmlns:a16="http://schemas.microsoft.com/office/drawing/2014/main" id="{7B3BBD7A-01DB-4A4B-862A-6F9038CA83ED}"/>
            </a:ext>
          </a:extLst>
        </xdr:cNvPr>
        <xdr:cNvPicPr>
          <a:picLocks noChangeAspect="1"/>
        </xdr:cNvPicPr>
      </xdr:nvPicPr>
      <xdr:blipFill>
        <a:blip xmlns:r="http://schemas.openxmlformats.org/officeDocument/2006/relationships" r:embed="rId14"/>
        <a:stretch>
          <a:fillRect/>
        </a:stretch>
      </xdr:blipFill>
      <xdr:spPr>
        <a:xfrm>
          <a:off x="1019362" y="20073969"/>
          <a:ext cx="2128520" cy="2382619"/>
        </a:xfrm>
        <a:prstGeom prst="rect">
          <a:avLst/>
        </a:prstGeom>
      </xdr:spPr>
    </xdr:pic>
    <xdr:clientData/>
  </xdr:twoCellAnchor>
  <xdr:twoCellAnchor editAs="oneCell">
    <xdr:from>
      <xdr:col>7</xdr:col>
      <xdr:colOff>516342</xdr:colOff>
      <xdr:row>101</xdr:row>
      <xdr:rowOff>19050</xdr:rowOff>
    </xdr:from>
    <xdr:to>
      <xdr:col>11</xdr:col>
      <xdr:colOff>72489</xdr:colOff>
      <xdr:row>114</xdr:row>
      <xdr:rowOff>153296</xdr:rowOff>
    </xdr:to>
    <xdr:pic>
      <xdr:nvPicPr>
        <xdr:cNvPr id="34" name="Imagen 33">
          <a:extLst>
            <a:ext uri="{FF2B5EF4-FFF2-40B4-BE49-F238E27FC236}">
              <a16:creationId xmlns:a16="http://schemas.microsoft.com/office/drawing/2014/main" id="{2EBE5D7E-9AC2-4409-8F30-BA363AD3C355}"/>
            </a:ext>
          </a:extLst>
        </xdr:cNvPr>
        <xdr:cNvPicPr>
          <a:picLocks noChangeAspect="1"/>
        </xdr:cNvPicPr>
      </xdr:nvPicPr>
      <xdr:blipFill>
        <a:blip xmlns:r="http://schemas.openxmlformats.org/officeDocument/2006/relationships" r:embed="rId15"/>
        <a:stretch>
          <a:fillRect/>
        </a:stretch>
      </xdr:blipFill>
      <xdr:spPr>
        <a:xfrm>
          <a:off x="4478742" y="20001379"/>
          <a:ext cx="3491653" cy="2465070"/>
        </a:xfrm>
        <a:prstGeom prst="rect">
          <a:avLst/>
        </a:prstGeom>
      </xdr:spPr>
    </xdr:pic>
    <xdr:clientData/>
  </xdr:twoCellAnchor>
  <xdr:twoCellAnchor editAs="oneCell">
    <xdr:from>
      <xdr:col>1</xdr:col>
      <xdr:colOff>152400</xdr:colOff>
      <xdr:row>85</xdr:row>
      <xdr:rowOff>35859</xdr:rowOff>
    </xdr:from>
    <xdr:to>
      <xdr:col>6</xdr:col>
      <xdr:colOff>583703</xdr:colOff>
      <xdr:row>98</xdr:row>
      <xdr:rowOff>162485</xdr:rowOff>
    </xdr:to>
    <xdr:pic>
      <xdr:nvPicPr>
        <xdr:cNvPr id="35" name="Imagen 34">
          <a:extLst>
            <a:ext uri="{FF2B5EF4-FFF2-40B4-BE49-F238E27FC236}">
              <a16:creationId xmlns:a16="http://schemas.microsoft.com/office/drawing/2014/main" id="{5F9378B1-1CAE-474A-8356-161DA609086B}"/>
            </a:ext>
          </a:extLst>
        </xdr:cNvPr>
        <xdr:cNvPicPr>
          <a:picLocks noChangeAspect="1"/>
        </xdr:cNvPicPr>
      </xdr:nvPicPr>
      <xdr:blipFill>
        <a:blip xmlns:r="http://schemas.openxmlformats.org/officeDocument/2006/relationships" r:embed="rId16"/>
        <a:stretch>
          <a:fillRect/>
        </a:stretch>
      </xdr:blipFill>
      <xdr:spPr>
        <a:xfrm>
          <a:off x="403412" y="16907435"/>
          <a:ext cx="3488267" cy="2457450"/>
        </a:xfrm>
        <a:prstGeom prst="rect">
          <a:avLst/>
        </a:prstGeom>
      </xdr:spPr>
    </xdr:pic>
    <xdr:clientData/>
  </xdr:twoCellAnchor>
  <xdr:twoCellAnchor editAs="oneCell">
    <xdr:from>
      <xdr:col>8</xdr:col>
      <xdr:colOff>21665</xdr:colOff>
      <xdr:row>85</xdr:row>
      <xdr:rowOff>26894</xdr:rowOff>
    </xdr:from>
    <xdr:to>
      <xdr:col>11</xdr:col>
      <xdr:colOff>152898</xdr:colOff>
      <xdr:row>98</xdr:row>
      <xdr:rowOff>153520</xdr:rowOff>
    </xdr:to>
    <xdr:pic>
      <xdr:nvPicPr>
        <xdr:cNvPr id="36" name="Imagen 35">
          <a:extLst>
            <a:ext uri="{FF2B5EF4-FFF2-40B4-BE49-F238E27FC236}">
              <a16:creationId xmlns:a16="http://schemas.microsoft.com/office/drawing/2014/main" id="{E447139D-849F-4207-A78F-826A3B6F5A18}"/>
            </a:ext>
          </a:extLst>
        </xdr:cNvPr>
        <xdr:cNvPicPr>
          <a:picLocks noChangeAspect="1"/>
        </xdr:cNvPicPr>
      </xdr:nvPicPr>
      <xdr:blipFill>
        <a:blip xmlns:r="http://schemas.openxmlformats.org/officeDocument/2006/relationships" r:embed="rId17"/>
        <a:stretch>
          <a:fillRect/>
        </a:stretch>
      </xdr:blipFill>
      <xdr:spPr>
        <a:xfrm>
          <a:off x="4566771" y="16898470"/>
          <a:ext cx="3484033" cy="24574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10</xdr:col>
      <xdr:colOff>326091</xdr:colOff>
      <xdr:row>0</xdr:row>
      <xdr:rowOff>138343</xdr:rowOff>
    </xdr:from>
    <xdr:ext cx="843803" cy="299808"/>
    <xdr:pic>
      <xdr:nvPicPr>
        <xdr:cNvPr id="2" name="2 Imagen">
          <a:extLst>
            <a:ext uri="{FF2B5EF4-FFF2-40B4-BE49-F238E27FC236}">
              <a16:creationId xmlns:a16="http://schemas.microsoft.com/office/drawing/2014/main" id="{DEE01573-C2B9-40A9-BDC1-AAB6DE7ACC17}"/>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641291" y="138343"/>
          <a:ext cx="843803" cy="299808"/>
        </a:xfrm>
        <a:prstGeom prst="rect">
          <a:avLst/>
        </a:prstGeom>
      </xdr:spPr>
    </xdr:pic>
    <xdr:clientData/>
  </xdr:oneCellAnchor>
  <xdr:oneCellAnchor>
    <xdr:from>
      <xdr:col>2</xdr:col>
      <xdr:colOff>200024</xdr:colOff>
      <xdr:row>0</xdr:row>
      <xdr:rowOff>180976</xdr:rowOff>
    </xdr:from>
    <xdr:ext cx="714375" cy="247649"/>
    <xdr:pic>
      <xdr:nvPicPr>
        <xdr:cNvPr id="3" name="4 Imagen">
          <a:extLst>
            <a:ext uri="{FF2B5EF4-FFF2-40B4-BE49-F238E27FC236}">
              <a16:creationId xmlns:a16="http://schemas.microsoft.com/office/drawing/2014/main" id="{62135B7A-F07B-452C-A430-F76E8CBA406D}"/>
            </a:ext>
          </a:extLst>
        </xdr:cNvPr>
        <xdr:cNvPicPr>
          <a:picLocks noChangeAspect="1"/>
        </xdr:cNvPicPr>
      </xdr:nvPicPr>
      <xdr:blipFill>
        <a:blip xmlns:r="http://schemas.openxmlformats.org/officeDocument/2006/relationships" r:embed="rId2"/>
        <a:stretch>
          <a:fillRect/>
        </a:stretch>
      </xdr:blipFill>
      <xdr:spPr>
        <a:xfrm>
          <a:off x="802004" y="180976"/>
          <a:ext cx="714375" cy="247649"/>
        </a:xfrm>
        <a:prstGeom prst="rect">
          <a:avLst/>
        </a:prstGeom>
      </xdr:spPr>
    </xdr:pic>
    <xdr:clientData/>
  </xdr:oneCellAnchor>
  <xdr:oneCellAnchor>
    <xdr:from>
      <xdr:col>7</xdr:col>
      <xdr:colOff>123824</xdr:colOff>
      <xdr:row>22</xdr:row>
      <xdr:rowOff>72331</xdr:rowOff>
    </xdr:from>
    <xdr:ext cx="4467225" cy="2512814"/>
    <xdr:pic>
      <xdr:nvPicPr>
        <xdr:cNvPr id="4" name="Imagen 3">
          <a:extLst>
            <a:ext uri="{FF2B5EF4-FFF2-40B4-BE49-F238E27FC236}">
              <a16:creationId xmlns:a16="http://schemas.microsoft.com/office/drawing/2014/main" id="{C2192BF1-F552-48F4-9B28-D67D893BB69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69104" y="4949131"/>
          <a:ext cx="4467225" cy="2512814"/>
        </a:xfrm>
        <a:prstGeom prst="rect">
          <a:avLst/>
        </a:prstGeom>
      </xdr:spPr>
    </xdr:pic>
    <xdr:clientData/>
  </xdr:oneCellAnchor>
  <xdr:oneCellAnchor>
    <xdr:from>
      <xdr:col>2</xdr:col>
      <xdr:colOff>319809</xdr:colOff>
      <xdr:row>55</xdr:row>
      <xdr:rowOff>38103</xdr:rowOff>
    </xdr:from>
    <xdr:ext cx="2454149" cy="2609850"/>
    <xdr:pic>
      <xdr:nvPicPr>
        <xdr:cNvPr id="5" name="Imagen 4">
          <a:extLst>
            <a:ext uri="{FF2B5EF4-FFF2-40B4-BE49-F238E27FC236}">
              <a16:creationId xmlns:a16="http://schemas.microsoft.com/office/drawing/2014/main" id="{AA1E25D4-C92C-4B15-94A3-17B3DC14403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rot="5400000">
          <a:off x="843939" y="11698353"/>
          <a:ext cx="2609850" cy="2454149"/>
        </a:xfrm>
        <a:prstGeom prst="rect">
          <a:avLst/>
        </a:prstGeom>
      </xdr:spPr>
    </xdr:pic>
    <xdr:clientData/>
  </xdr:oneCellAnchor>
  <xdr:oneCellAnchor>
    <xdr:from>
      <xdr:col>7</xdr:col>
      <xdr:colOff>73800</xdr:colOff>
      <xdr:row>88</xdr:row>
      <xdr:rowOff>95250</xdr:rowOff>
    </xdr:from>
    <xdr:ext cx="4517250" cy="2520000"/>
    <xdr:pic>
      <xdr:nvPicPr>
        <xdr:cNvPr id="6" name="Imagen 5">
          <a:extLst>
            <a:ext uri="{FF2B5EF4-FFF2-40B4-BE49-F238E27FC236}">
              <a16:creationId xmlns:a16="http://schemas.microsoft.com/office/drawing/2014/main" id="{3505F623-8273-433A-AE1E-2B6F20573B7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219080" y="18550890"/>
          <a:ext cx="4517250" cy="2520000"/>
        </a:xfrm>
        <a:prstGeom prst="rect">
          <a:avLst/>
        </a:prstGeom>
      </xdr:spPr>
    </xdr:pic>
    <xdr:clientData/>
  </xdr:oneCellAnchor>
  <xdr:oneCellAnchor>
    <xdr:from>
      <xdr:col>1</xdr:col>
      <xdr:colOff>112203</xdr:colOff>
      <xdr:row>39</xdr:row>
      <xdr:rowOff>71570</xdr:rowOff>
    </xdr:from>
    <xdr:ext cx="3573971" cy="2520000"/>
    <xdr:pic>
      <xdr:nvPicPr>
        <xdr:cNvPr id="7" name="Imagen 6">
          <a:extLst>
            <a:ext uri="{FF2B5EF4-FFF2-40B4-BE49-F238E27FC236}">
              <a16:creationId xmlns:a16="http://schemas.microsoft.com/office/drawing/2014/main" id="{D3A802D0-8FE0-47B5-980F-F5FE4E371F0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78903" y="8438330"/>
          <a:ext cx="3573971" cy="2520000"/>
        </a:xfrm>
        <a:prstGeom prst="rect">
          <a:avLst/>
        </a:prstGeom>
      </xdr:spPr>
    </xdr:pic>
    <xdr:clientData/>
  </xdr:oneCellAnchor>
  <xdr:oneCellAnchor>
    <xdr:from>
      <xdr:col>7</xdr:col>
      <xdr:colOff>87129</xdr:colOff>
      <xdr:row>39</xdr:row>
      <xdr:rowOff>72787</xdr:rowOff>
    </xdr:from>
    <xdr:ext cx="4437245" cy="2520000"/>
    <xdr:pic>
      <xdr:nvPicPr>
        <xdr:cNvPr id="8" name="Imagen 7">
          <a:extLst>
            <a:ext uri="{FF2B5EF4-FFF2-40B4-BE49-F238E27FC236}">
              <a16:creationId xmlns:a16="http://schemas.microsoft.com/office/drawing/2014/main" id="{51C4B48C-839D-420F-AF7A-3461B2AD664D}"/>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r="8642"/>
        <a:stretch/>
      </xdr:blipFill>
      <xdr:spPr>
        <a:xfrm>
          <a:off x="4232409" y="8439547"/>
          <a:ext cx="4437245" cy="2520000"/>
        </a:xfrm>
        <a:prstGeom prst="rect">
          <a:avLst/>
        </a:prstGeom>
      </xdr:spPr>
    </xdr:pic>
    <xdr:clientData/>
  </xdr:oneCellAnchor>
  <xdr:oneCellAnchor>
    <xdr:from>
      <xdr:col>1</xdr:col>
      <xdr:colOff>128951</xdr:colOff>
      <xdr:row>22</xdr:row>
      <xdr:rowOff>66674</xdr:rowOff>
    </xdr:from>
    <xdr:ext cx="3500073" cy="2520000"/>
    <xdr:pic>
      <xdr:nvPicPr>
        <xdr:cNvPr id="9" name="Imagen 8">
          <a:extLst>
            <a:ext uri="{FF2B5EF4-FFF2-40B4-BE49-F238E27FC236}">
              <a16:creationId xmlns:a16="http://schemas.microsoft.com/office/drawing/2014/main" id="{7DE0D850-4040-412E-849C-6F145562A2F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95651" y="4943474"/>
          <a:ext cx="3500073" cy="2520000"/>
        </a:xfrm>
        <a:prstGeom prst="rect">
          <a:avLst/>
        </a:prstGeom>
      </xdr:spPr>
    </xdr:pic>
    <xdr:clientData/>
  </xdr:oneCellAnchor>
  <xdr:oneCellAnchor>
    <xdr:from>
      <xdr:col>7</xdr:col>
      <xdr:colOff>110806</xdr:colOff>
      <xdr:row>6</xdr:row>
      <xdr:rowOff>85724</xdr:rowOff>
    </xdr:from>
    <xdr:ext cx="4461193" cy="2520000"/>
    <xdr:pic>
      <xdr:nvPicPr>
        <xdr:cNvPr id="10" name="Imagen 9">
          <a:extLst>
            <a:ext uri="{FF2B5EF4-FFF2-40B4-BE49-F238E27FC236}">
              <a16:creationId xmlns:a16="http://schemas.microsoft.com/office/drawing/2014/main" id="{35973D95-EE78-4217-8BED-464953C6D3E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4256086" y="1823084"/>
          <a:ext cx="4461193" cy="2520000"/>
        </a:xfrm>
        <a:prstGeom prst="rect">
          <a:avLst/>
        </a:prstGeom>
      </xdr:spPr>
    </xdr:pic>
    <xdr:clientData/>
  </xdr:oneCellAnchor>
  <xdr:oneCellAnchor>
    <xdr:from>
      <xdr:col>7</xdr:col>
      <xdr:colOff>161925</xdr:colOff>
      <xdr:row>55</xdr:row>
      <xdr:rowOff>76200</xdr:rowOff>
    </xdr:from>
    <xdr:ext cx="4295775" cy="2533649"/>
    <xdr:pic>
      <xdr:nvPicPr>
        <xdr:cNvPr id="11" name="Imagen 10">
          <a:extLst>
            <a:ext uri="{FF2B5EF4-FFF2-40B4-BE49-F238E27FC236}">
              <a16:creationId xmlns:a16="http://schemas.microsoft.com/office/drawing/2014/main" id="{E97892CC-D41F-440C-8A3E-293C429FD2C7}"/>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22502" b="5884"/>
        <a:stretch/>
      </xdr:blipFill>
      <xdr:spPr>
        <a:xfrm>
          <a:off x="4307205" y="11658600"/>
          <a:ext cx="4295775" cy="2533649"/>
        </a:xfrm>
        <a:prstGeom prst="rect">
          <a:avLst/>
        </a:prstGeom>
      </xdr:spPr>
    </xdr:pic>
    <xdr:clientData/>
  </xdr:oneCellAnchor>
  <xdr:twoCellAnchor editAs="oneCell">
    <xdr:from>
      <xdr:col>1</xdr:col>
      <xdr:colOff>100308</xdr:colOff>
      <xdr:row>6</xdr:row>
      <xdr:rowOff>85656</xdr:rowOff>
    </xdr:from>
    <xdr:to>
      <xdr:col>6</xdr:col>
      <xdr:colOff>609600</xdr:colOff>
      <xdr:row>19</xdr:row>
      <xdr:rowOff>119631</xdr:rowOff>
    </xdr:to>
    <xdr:pic>
      <xdr:nvPicPr>
        <xdr:cNvPr id="12" name="Imagen 11">
          <a:extLst>
            <a:ext uri="{FF2B5EF4-FFF2-40B4-BE49-F238E27FC236}">
              <a16:creationId xmlns:a16="http://schemas.microsoft.com/office/drawing/2014/main" id="{78AE548E-840E-4C7A-9500-3F28A9CF4F4A}"/>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367008" y="1823016"/>
          <a:ext cx="3702072" cy="2426655"/>
        </a:xfrm>
        <a:prstGeom prst="rect">
          <a:avLst/>
        </a:prstGeom>
      </xdr:spPr>
    </xdr:pic>
    <xdr:clientData/>
  </xdr:twoCellAnchor>
  <xdr:twoCellAnchor editAs="oneCell">
    <xdr:from>
      <xdr:col>1</xdr:col>
      <xdr:colOff>101109</xdr:colOff>
      <xdr:row>88</xdr:row>
      <xdr:rowOff>65684</xdr:rowOff>
    </xdr:from>
    <xdr:to>
      <xdr:col>6</xdr:col>
      <xdr:colOff>609600</xdr:colOff>
      <xdr:row>101</xdr:row>
      <xdr:rowOff>109184</xdr:rowOff>
    </xdr:to>
    <xdr:pic>
      <xdr:nvPicPr>
        <xdr:cNvPr id="13" name="Imagen 12">
          <a:extLst>
            <a:ext uri="{FF2B5EF4-FFF2-40B4-BE49-F238E27FC236}">
              <a16:creationId xmlns:a16="http://schemas.microsoft.com/office/drawing/2014/main" id="{0B5C8CD3-9D8B-40D8-B578-C238D92F63BD}"/>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367809" y="18521324"/>
          <a:ext cx="3701271" cy="2420940"/>
        </a:xfrm>
        <a:prstGeom prst="rect">
          <a:avLst/>
        </a:prstGeom>
      </xdr:spPr>
    </xdr:pic>
    <xdr:clientData/>
  </xdr:twoCellAnchor>
  <xdr:twoCellAnchor editAs="oneCell">
    <xdr:from>
      <xdr:col>1</xdr:col>
      <xdr:colOff>107677</xdr:colOff>
      <xdr:row>72</xdr:row>
      <xdr:rowOff>85725</xdr:rowOff>
    </xdr:from>
    <xdr:to>
      <xdr:col>6</xdr:col>
      <xdr:colOff>581024</xdr:colOff>
      <xdr:row>85</xdr:row>
      <xdr:rowOff>129225</xdr:rowOff>
    </xdr:to>
    <xdr:pic>
      <xdr:nvPicPr>
        <xdr:cNvPr id="14" name="Imagen 13">
          <a:extLst>
            <a:ext uri="{FF2B5EF4-FFF2-40B4-BE49-F238E27FC236}">
              <a16:creationId xmlns:a16="http://schemas.microsoft.com/office/drawing/2014/main" id="{15E86A9E-6540-4F93-B098-A88F93F033A5}"/>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374377" y="15272385"/>
          <a:ext cx="3666127" cy="2420940"/>
        </a:xfrm>
        <a:prstGeom prst="rect">
          <a:avLst/>
        </a:prstGeom>
      </xdr:spPr>
    </xdr:pic>
    <xdr:clientData/>
  </xdr:twoCellAnchor>
  <xdr:twoCellAnchor editAs="oneCell">
    <xdr:from>
      <xdr:col>7</xdr:col>
      <xdr:colOff>154432</xdr:colOff>
      <xdr:row>72</xdr:row>
      <xdr:rowOff>86313</xdr:rowOff>
    </xdr:from>
    <xdr:to>
      <xdr:col>11</xdr:col>
      <xdr:colOff>523874</xdr:colOff>
      <xdr:row>85</xdr:row>
      <xdr:rowOff>129813</xdr:rowOff>
    </xdr:to>
    <xdr:pic>
      <xdr:nvPicPr>
        <xdr:cNvPr id="15" name="Imagen 14">
          <a:extLst>
            <a:ext uri="{FF2B5EF4-FFF2-40B4-BE49-F238E27FC236}">
              <a16:creationId xmlns:a16="http://schemas.microsoft.com/office/drawing/2014/main" id="{A9D88D4A-71D7-4F97-BBA2-87B7640C4E9B}"/>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4299712" y="15272973"/>
          <a:ext cx="4507102" cy="242094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10</xdr:col>
      <xdr:colOff>268941</xdr:colOff>
      <xdr:row>0</xdr:row>
      <xdr:rowOff>138343</xdr:rowOff>
    </xdr:from>
    <xdr:ext cx="843803" cy="299808"/>
    <xdr:pic>
      <xdr:nvPicPr>
        <xdr:cNvPr id="2" name="2 Imagen">
          <a:extLst>
            <a:ext uri="{FF2B5EF4-FFF2-40B4-BE49-F238E27FC236}">
              <a16:creationId xmlns:a16="http://schemas.microsoft.com/office/drawing/2014/main" id="{587B70C1-F64A-4E37-AFE2-82D12C31F693}"/>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698441" y="138343"/>
          <a:ext cx="843803" cy="299808"/>
        </a:xfrm>
        <a:prstGeom prst="rect">
          <a:avLst/>
        </a:prstGeom>
      </xdr:spPr>
    </xdr:pic>
    <xdr:clientData/>
  </xdr:oneCellAnchor>
  <xdr:oneCellAnchor>
    <xdr:from>
      <xdr:col>2</xdr:col>
      <xdr:colOff>200024</xdr:colOff>
      <xdr:row>0</xdr:row>
      <xdr:rowOff>180976</xdr:rowOff>
    </xdr:from>
    <xdr:ext cx="714375" cy="247649"/>
    <xdr:pic>
      <xdr:nvPicPr>
        <xdr:cNvPr id="3" name="4 Imagen">
          <a:extLst>
            <a:ext uri="{FF2B5EF4-FFF2-40B4-BE49-F238E27FC236}">
              <a16:creationId xmlns:a16="http://schemas.microsoft.com/office/drawing/2014/main" id="{642DAFEC-F338-47E0-83C8-BD13868ADA76}"/>
            </a:ext>
          </a:extLst>
        </xdr:cNvPr>
        <xdr:cNvPicPr>
          <a:picLocks noChangeAspect="1"/>
        </xdr:cNvPicPr>
      </xdr:nvPicPr>
      <xdr:blipFill>
        <a:blip xmlns:r="http://schemas.openxmlformats.org/officeDocument/2006/relationships" r:embed="rId2"/>
        <a:stretch>
          <a:fillRect/>
        </a:stretch>
      </xdr:blipFill>
      <xdr:spPr>
        <a:xfrm>
          <a:off x="802004" y="180976"/>
          <a:ext cx="714375" cy="247649"/>
        </a:xfrm>
        <a:prstGeom prst="rect">
          <a:avLst/>
        </a:prstGeom>
      </xdr:spPr>
    </xdr:pic>
    <xdr:clientData/>
  </xdr:oneCellAnchor>
  <xdr:twoCellAnchor editAs="oneCell">
    <xdr:from>
      <xdr:col>2</xdr:col>
      <xdr:colOff>145676</xdr:colOff>
      <xdr:row>5</xdr:row>
      <xdr:rowOff>56030</xdr:rowOff>
    </xdr:from>
    <xdr:to>
      <xdr:col>6</xdr:col>
      <xdr:colOff>390861</xdr:colOff>
      <xdr:row>18</xdr:row>
      <xdr:rowOff>82924</xdr:rowOff>
    </xdr:to>
    <xdr:pic>
      <xdr:nvPicPr>
        <xdr:cNvPr id="4" name="70 Imagen">
          <a:extLst>
            <a:ext uri="{FF2B5EF4-FFF2-40B4-BE49-F238E27FC236}">
              <a16:creationId xmlns:a16="http://schemas.microsoft.com/office/drawing/2014/main" id="{4667DA1B-1DC8-42FE-BB3C-D10A29FF97AD}"/>
            </a:ext>
          </a:extLst>
        </xdr:cNvPr>
        <xdr:cNvPicPr>
          <a:picLocks noChangeAspect="1"/>
        </xdr:cNvPicPr>
      </xdr:nvPicPr>
      <xdr:blipFill>
        <a:blip xmlns:r="http://schemas.openxmlformats.org/officeDocument/2006/relationships" r:embed="rId3"/>
        <a:stretch>
          <a:fillRect/>
        </a:stretch>
      </xdr:blipFill>
      <xdr:spPr>
        <a:xfrm>
          <a:off x="747656" y="1480970"/>
          <a:ext cx="3445585" cy="2419574"/>
        </a:xfrm>
        <a:prstGeom prst="rect">
          <a:avLst/>
        </a:prstGeom>
      </xdr:spPr>
    </xdr:pic>
    <xdr:clientData/>
  </xdr:twoCellAnchor>
  <xdr:twoCellAnchor editAs="oneCell">
    <xdr:from>
      <xdr:col>7</xdr:col>
      <xdr:colOff>369794</xdr:colOff>
      <xdr:row>5</xdr:row>
      <xdr:rowOff>89647</xdr:rowOff>
    </xdr:from>
    <xdr:to>
      <xdr:col>10</xdr:col>
      <xdr:colOff>853888</xdr:colOff>
      <xdr:row>18</xdr:row>
      <xdr:rowOff>116541</xdr:rowOff>
    </xdr:to>
    <xdr:pic>
      <xdr:nvPicPr>
        <xdr:cNvPr id="5" name="71 Imagen">
          <a:extLst>
            <a:ext uri="{FF2B5EF4-FFF2-40B4-BE49-F238E27FC236}">
              <a16:creationId xmlns:a16="http://schemas.microsoft.com/office/drawing/2014/main" id="{52071910-EE13-473B-81A5-8843B30CDAEE}"/>
            </a:ext>
          </a:extLst>
        </xdr:cNvPr>
        <xdr:cNvPicPr>
          <a:picLocks noChangeAspect="1"/>
        </xdr:cNvPicPr>
      </xdr:nvPicPr>
      <xdr:blipFill>
        <a:blip xmlns:r="http://schemas.openxmlformats.org/officeDocument/2006/relationships" r:embed="rId4"/>
        <a:stretch>
          <a:fillRect/>
        </a:stretch>
      </xdr:blipFill>
      <xdr:spPr>
        <a:xfrm>
          <a:off x="4857974" y="1514587"/>
          <a:ext cx="3425414" cy="2419574"/>
        </a:xfrm>
        <a:prstGeom prst="rect">
          <a:avLst/>
        </a:prstGeom>
      </xdr:spPr>
    </xdr:pic>
    <xdr:clientData/>
  </xdr:twoCellAnchor>
  <xdr:twoCellAnchor editAs="oneCell">
    <xdr:from>
      <xdr:col>2</xdr:col>
      <xdr:colOff>112058</xdr:colOff>
      <xdr:row>21</xdr:row>
      <xdr:rowOff>100853</xdr:rowOff>
    </xdr:from>
    <xdr:to>
      <xdr:col>6</xdr:col>
      <xdr:colOff>288663</xdr:colOff>
      <xdr:row>34</xdr:row>
      <xdr:rowOff>82027</xdr:rowOff>
    </xdr:to>
    <xdr:pic>
      <xdr:nvPicPr>
        <xdr:cNvPr id="6" name="76 Imagen">
          <a:extLst>
            <a:ext uri="{FF2B5EF4-FFF2-40B4-BE49-F238E27FC236}">
              <a16:creationId xmlns:a16="http://schemas.microsoft.com/office/drawing/2014/main" id="{2C270952-ECF1-4A1C-913A-94A8A08B5C93}"/>
            </a:ext>
          </a:extLst>
        </xdr:cNvPr>
        <xdr:cNvPicPr>
          <a:picLocks noChangeAspect="1"/>
        </xdr:cNvPicPr>
      </xdr:nvPicPr>
      <xdr:blipFill>
        <a:blip xmlns:r="http://schemas.openxmlformats.org/officeDocument/2006/relationships" r:embed="rId5"/>
        <a:stretch>
          <a:fillRect/>
        </a:stretch>
      </xdr:blipFill>
      <xdr:spPr>
        <a:xfrm>
          <a:off x="714038" y="4718573"/>
          <a:ext cx="3377005" cy="2373854"/>
        </a:xfrm>
        <a:prstGeom prst="rect">
          <a:avLst/>
        </a:prstGeom>
      </xdr:spPr>
    </xdr:pic>
    <xdr:clientData/>
  </xdr:twoCellAnchor>
  <xdr:twoCellAnchor editAs="oneCell">
    <xdr:from>
      <xdr:col>8</xdr:col>
      <xdr:colOff>33618</xdr:colOff>
      <xdr:row>21</xdr:row>
      <xdr:rowOff>112058</xdr:rowOff>
    </xdr:from>
    <xdr:to>
      <xdr:col>10</xdr:col>
      <xdr:colOff>837752</xdr:colOff>
      <xdr:row>34</xdr:row>
      <xdr:rowOff>93232</xdr:rowOff>
    </xdr:to>
    <xdr:pic>
      <xdr:nvPicPr>
        <xdr:cNvPr id="7" name="77 Imagen">
          <a:extLst>
            <a:ext uri="{FF2B5EF4-FFF2-40B4-BE49-F238E27FC236}">
              <a16:creationId xmlns:a16="http://schemas.microsoft.com/office/drawing/2014/main" id="{752A79C7-23FB-4878-8150-210F3337AC96}"/>
            </a:ext>
          </a:extLst>
        </xdr:cNvPr>
        <xdr:cNvPicPr>
          <a:picLocks noChangeAspect="1"/>
        </xdr:cNvPicPr>
      </xdr:nvPicPr>
      <xdr:blipFill>
        <a:blip xmlns:r="http://schemas.openxmlformats.org/officeDocument/2006/relationships" r:embed="rId6"/>
        <a:stretch>
          <a:fillRect/>
        </a:stretch>
      </xdr:blipFill>
      <xdr:spPr>
        <a:xfrm>
          <a:off x="4910418" y="4729778"/>
          <a:ext cx="3356834" cy="2373854"/>
        </a:xfrm>
        <a:prstGeom prst="rect">
          <a:avLst/>
        </a:prstGeom>
      </xdr:spPr>
    </xdr:pic>
    <xdr:clientData/>
  </xdr:twoCellAnchor>
  <xdr:twoCellAnchor editAs="oneCell">
    <xdr:from>
      <xdr:col>2</xdr:col>
      <xdr:colOff>78441</xdr:colOff>
      <xdr:row>37</xdr:row>
      <xdr:rowOff>78441</xdr:rowOff>
    </xdr:from>
    <xdr:to>
      <xdr:col>6</xdr:col>
      <xdr:colOff>316006</xdr:colOff>
      <xdr:row>50</xdr:row>
      <xdr:rowOff>105336</xdr:rowOff>
    </xdr:to>
    <xdr:pic>
      <xdr:nvPicPr>
        <xdr:cNvPr id="8" name="78 Imagen">
          <a:extLst>
            <a:ext uri="{FF2B5EF4-FFF2-40B4-BE49-F238E27FC236}">
              <a16:creationId xmlns:a16="http://schemas.microsoft.com/office/drawing/2014/main" id="{C303038B-8C2D-4EF8-A489-CFECE0A5E9F7}"/>
            </a:ext>
          </a:extLst>
        </xdr:cNvPr>
        <xdr:cNvPicPr>
          <a:picLocks noChangeAspect="1"/>
        </xdr:cNvPicPr>
      </xdr:nvPicPr>
      <xdr:blipFill>
        <a:blip xmlns:r="http://schemas.openxmlformats.org/officeDocument/2006/relationships" r:embed="rId7"/>
        <a:stretch>
          <a:fillRect/>
        </a:stretch>
      </xdr:blipFill>
      <xdr:spPr>
        <a:xfrm>
          <a:off x="680421" y="7888941"/>
          <a:ext cx="3437965" cy="2419575"/>
        </a:xfrm>
        <a:prstGeom prst="rect">
          <a:avLst/>
        </a:prstGeom>
      </xdr:spPr>
    </xdr:pic>
    <xdr:clientData/>
  </xdr:twoCellAnchor>
  <xdr:twoCellAnchor editAs="oneCell">
    <xdr:from>
      <xdr:col>8</xdr:col>
      <xdr:colOff>33617</xdr:colOff>
      <xdr:row>37</xdr:row>
      <xdr:rowOff>89647</xdr:rowOff>
    </xdr:from>
    <xdr:to>
      <xdr:col>10</xdr:col>
      <xdr:colOff>837751</xdr:colOff>
      <xdr:row>50</xdr:row>
      <xdr:rowOff>70822</xdr:rowOff>
    </xdr:to>
    <xdr:pic>
      <xdr:nvPicPr>
        <xdr:cNvPr id="9" name="79 Imagen">
          <a:extLst>
            <a:ext uri="{FF2B5EF4-FFF2-40B4-BE49-F238E27FC236}">
              <a16:creationId xmlns:a16="http://schemas.microsoft.com/office/drawing/2014/main" id="{A670CAE5-AC58-4D6F-8961-9ABBBE4417C7}"/>
            </a:ext>
          </a:extLst>
        </xdr:cNvPr>
        <xdr:cNvPicPr>
          <a:picLocks noChangeAspect="1"/>
        </xdr:cNvPicPr>
      </xdr:nvPicPr>
      <xdr:blipFill>
        <a:blip xmlns:r="http://schemas.openxmlformats.org/officeDocument/2006/relationships" r:embed="rId8"/>
        <a:stretch>
          <a:fillRect/>
        </a:stretch>
      </xdr:blipFill>
      <xdr:spPr>
        <a:xfrm>
          <a:off x="4910417" y="7900147"/>
          <a:ext cx="3356834" cy="2373855"/>
        </a:xfrm>
        <a:prstGeom prst="rect">
          <a:avLst/>
        </a:prstGeom>
      </xdr:spPr>
    </xdr:pic>
    <xdr:clientData/>
  </xdr:twoCellAnchor>
  <xdr:twoCellAnchor editAs="oneCell">
    <xdr:from>
      <xdr:col>2</xdr:col>
      <xdr:colOff>201705</xdr:colOff>
      <xdr:row>53</xdr:row>
      <xdr:rowOff>100853</xdr:rowOff>
    </xdr:from>
    <xdr:to>
      <xdr:col>6</xdr:col>
      <xdr:colOff>378310</xdr:colOff>
      <xdr:row>66</xdr:row>
      <xdr:rowOff>82027</xdr:rowOff>
    </xdr:to>
    <xdr:pic>
      <xdr:nvPicPr>
        <xdr:cNvPr id="10" name="80 Imagen">
          <a:extLst>
            <a:ext uri="{FF2B5EF4-FFF2-40B4-BE49-F238E27FC236}">
              <a16:creationId xmlns:a16="http://schemas.microsoft.com/office/drawing/2014/main" id="{F72333B5-EF42-4892-8261-D46BAA878299}"/>
            </a:ext>
          </a:extLst>
        </xdr:cNvPr>
        <xdr:cNvPicPr>
          <a:picLocks noChangeAspect="1"/>
        </xdr:cNvPicPr>
      </xdr:nvPicPr>
      <xdr:blipFill>
        <a:blip xmlns:r="http://schemas.openxmlformats.org/officeDocument/2006/relationships" r:embed="rId9"/>
        <a:stretch>
          <a:fillRect/>
        </a:stretch>
      </xdr:blipFill>
      <xdr:spPr>
        <a:xfrm>
          <a:off x="803685" y="11104133"/>
          <a:ext cx="3377005" cy="2373854"/>
        </a:xfrm>
        <a:prstGeom prst="rect">
          <a:avLst/>
        </a:prstGeom>
      </xdr:spPr>
    </xdr:pic>
    <xdr:clientData/>
  </xdr:twoCellAnchor>
  <xdr:twoCellAnchor editAs="oneCell">
    <xdr:from>
      <xdr:col>8</xdr:col>
      <xdr:colOff>33618</xdr:colOff>
      <xdr:row>53</xdr:row>
      <xdr:rowOff>78441</xdr:rowOff>
    </xdr:from>
    <xdr:to>
      <xdr:col>10</xdr:col>
      <xdr:colOff>837752</xdr:colOff>
      <xdr:row>66</xdr:row>
      <xdr:rowOff>59615</xdr:rowOff>
    </xdr:to>
    <xdr:pic>
      <xdr:nvPicPr>
        <xdr:cNvPr id="11" name="81 Imagen">
          <a:extLst>
            <a:ext uri="{FF2B5EF4-FFF2-40B4-BE49-F238E27FC236}">
              <a16:creationId xmlns:a16="http://schemas.microsoft.com/office/drawing/2014/main" id="{AD51C6B4-1D35-456E-92E8-061F1FDDCFE4}"/>
            </a:ext>
          </a:extLst>
        </xdr:cNvPr>
        <xdr:cNvPicPr>
          <a:picLocks noChangeAspect="1"/>
        </xdr:cNvPicPr>
      </xdr:nvPicPr>
      <xdr:blipFill>
        <a:blip xmlns:r="http://schemas.openxmlformats.org/officeDocument/2006/relationships" r:embed="rId10"/>
        <a:stretch>
          <a:fillRect/>
        </a:stretch>
      </xdr:blipFill>
      <xdr:spPr>
        <a:xfrm>
          <a:off x="4910418" y="11081721"/>
          <a:ext cx="3356834" cy="2373854"/>
        </a:xfrm>
        <a:prstGeom prst="rect">
          <a:avLst/>
        </a:prstGeom>
      </xdr:spPr>
    </xdr:pic>
    <xdr:clientData/>
  </xdr:twoCellAnchor>
  <xdr:twoCellAnchor editAs="oneCell">
    <xdr:from>
      <xdr:col>2</xdr:col>
      <xdr:colOff>78441</xdr:colOff>
      <xdr:row>69</xdr:row>
      <xdr:rowOff>89647</xdr:rowOff>
    </xdr:from>
    <xdr:to>
      <xdr:col>6</xdr:col>
      <xdr:colOff>316006</xdr:colOff>
      <xdr:row>82</xdr:row>
      <xdr:rowOff>116541</xdr:rowOff>
    </xdr:to>
    <xdr:pic>
      <xdr:nvPicPr>
        <xdr:cNvPr id="12" name="82 Imagen">
          <a:extLst>
            <a:ext uri="{FF2B5EF4-FFF2-40B4-BE49-F238E27FC236}">
              <a16:creationId xmlns:a16="http://schemas.microsoft.com/office/drawing/2014/main" id="{80A01423-A280-4B2F-98F0-ECBC59EB6091}"/>
            </a:ext>
          </a:extLst>
        </xdr:cNvPr>
        <xdr:cNvPicPr>
          <a:picLocks noChangeAspect="1"/>
        </xdr:cNvPicPr>
      </xdr:nvPicPr>
      <xdr:blipFill>
        <a:blip xmlns:r="http://schemas.openxmlformats.org/officeDocument/2006/relationships" r:embed="rId11"/>
        <a:stretch>
          <a:fillRect/>
        </a:stretch>
      </xdr:blipFill>
      <xdr:spPr>
        <a:xfrm>
          <a:off x="680421" y="14285707"/>
          <a:ext cx="3437965" cy="2419574"/>
        </a:xfrm>
        <a:prstGeom prst="rect">
          <a:avLst/>
        </a:prstGeom>
      </xdr:spPr>
    </xdr:pic>
    <xdr:clientData/>
  </xdr:twoCellAnchor>
  <xdr:twoCellAnchor editAs="oneCell">
    <xdr:from>
      <xdr:col>8</xdr:col>
      <xdr:colOff>33617</xdr:colOff>
      <xdr:row>69</xdr:row>
      <xdr:rowOff>112059</xdr:rowOff>
    </xdr:from>
    <xdr:to>
      <xdr:col>10</xdr:col>
      <xdr:colOff>837751</xdr:colOff>
      <xdr:row>82</xdr:row>
      <xdr:rowOff>93233</xdr:rowOff>
    </xdr:to>
    <xdr:pic>
      <xdr:nvPicPr>
        <xdr:cNvPr id="13" name="83 Imagen">
          <a:extLst>
            <a:ext uri="{FF2B5EF4-FFF2-40B4-BE49-F238E27FC236}">
              <a16:creationId xmlns:a16="http://schemas.microsoft.com/office/drawing/2014/main" id="{790FD89F-7EC4-4886-9911-275CB3DF324E}"/>
            </a:ext>
          </a:extLst>
        </xdr:cNvPr>
        <xdr:cNvPicPr>
          <a:picLocks noChangeAspect="1"/>
        </xdr:cNvPicPr>
      </xdr:nvPicPr>
      <xdr:blipFill>
        <a:blip xmlns:r="http://schemas.openxmlformats.org/officeDocument/2006/relationships" r:embed="rId12"/>
        <a:stretch>
          <a:fillRect/>
        </a:stretch>
      </xdr:blipFill>
      <xdr:spPr>
        <a:xfrm>
          <a:off x="4910417" y="14308119"/>
          <a:ext cx="3356834" cy="2373854"/>
        </a:xfrm>
        <a:prstGeom prst="rect">
          <a:avLst/>
        </a:prstGeom>
      </xdr:spPr>
    </xdr:pic>
    <xdr:clientData/>
  </xdr:twoCellAnchor>
  <xdr:twoCellAnchor editAs="oneCell">
    <xdr:from>
      <xdr:col>2</xdr:col>
      <xdr:colOff>67235</xdr:colOff>
      <xdr:row>85</xdr:row>
      <xdr:rowOff>56029</xdr:rowOff>
    </xdr:from>
    <xdr:to>
      <xdr:col>6</xdr:col>
      <xdr:colOff>304800</xdr:colOff>
      <xdr:row>98</xdr:row>
      <xdr:rowOff>82923</xdr:rowOff>
    </xdr:to>
    <xdr:pic>
      <xdr:nvPicPr>
        <xdr:cNvPr id="14" name="84 Imagen">
          <a:extLst>
            <a:ext uri="{FF2B5EF4-FFF2-40B4-BE49-F238E27FC236}">
              <a16:creationId xmlns:a16="http://schemas.microsoft.com/office/drawing/2014/main" id="{39CC887B-C761-4AD5-99A6-C56B72B22AEB}"/>
            </a:ext>
          </a:extLst>
        </xdr:cNvPr>
        <xdr:cNvPicPr>
          <a:picLocks noChangeAspect="1"/>
        </xdr:cNvPicPr>
      </xdr:nvPicPr>
      <xdr:blipFill>
        <a:blip xmlns:r="http://schemas.openxmlformats.org/officeDocument/2006/relationships" r:embed="rId13"/>
        <a:stretch>
          <a:fillRect/>
        </a:stretch>
      </xdr:blipFill>
      <xdr:spPr>
        <a:xfrm>
          <a:off x="669215" y="17444869"/>
          <a:ext cx="3437965" cy="2419574"/>
        </a:xfrm>
        <a:prstGeom prst="rect">
          <a:avLst/>
        </a:prstGeom>
      </xdr:spPr>
    </xdr:pic>
    <xdr:clientData/>
  </xdr:twoCellAnchor>
  <xdr:twoCellAnchor editAs="oneCell">
    <xdr:from>
      <xdr:col>7</xdr:col>
      <xdr:colOff>358588</xdr:colOff>
      <xdr:row>85</xdr:row>
      <xdr:rowOff>67235</xdr:rowOff>
    </xdr:from>
    <xdr:to>
      <xdr:col>10</xdr:col>
      <xdr:colOff>842682</xdr:colOff>
      <xdr:row>98</xdr:row>
      <xdr:rowOff>94129</xdr:rowOff>
    </xdr:to>
    <xdr:pic>
      <xdr:nvPicPr>
        <xdr:cNvPr id="15" name="85 Imagen">
          <a:extLst>
            <a:ext uri="{FF2B5EF4-FFF2-40B4-BE49-F238E27FC236}">
              <a16:creationId xmlns:a16="http://schemas.microsoft.com/office/drawing/2014/main" id="{4B35AB3A-7774-4995-9344-72E66BC43C2D}"/>
            </a:ext>
          </a:extLst>
        </xdr:cNvPr>
        <xdr:cNvPicPr>
          <a:picLocks noChangeAspect="1"/>
        </xdr:cNvPicPr>
      </xdr:nvPicPr>
      <xdr:blipFill>
        <a:blip xmlns:r="http://schemas.openxmlformats.org/officeDocument/2006/relationships" r:embed="rId14"/>
        <a:stretch>
          <a:fillRect/>
        </a:stretch>
      </xdr:blipFill>
      <xdr:spPr>
        <a:xfrm>
          <a:off x="4846768" y="17456075"/>
          <a:ext cx="3425414" cy="2419574"/>
        </a:xfrm>
        <a:prstGeom prst="rect">
          <a:avLst/>
        </a:prstGeom>
      </xdr:spPr>
    </xdr:pic>
    <xdr:clientData/>
  </xdr:twoCellAnchor>
  <xdr:twoCellAnchor editAs="oneCell">
    <xdr:from>
      <xdr:col>2</xdr:col>
      <xdr:colOff>56029</xdr:colOff>
      <xdr:row>101</xdr:row>
      <xdr:rowOff>67235</xdr:rowOff>
    </xdr:from>
    <xdr:to>
      <xdr:col>6</xdr:col>
      <xdr:colOff>301214</xdr:colOff>
      <xdr:row>114</xdr:row>
      <xdr:rowOff>94129</xdr:rowOff>
    </xdr:to>
    <xdr:pic>
      <xdr:nvPicPr>
        <xdr:cNvPr id="16" name="86 Imagen">
          <a:extLst>
            <a:ext uri="{FF2B5EF4-FFF2-40B4-BE49-F238E27FC236}">
              <a16:creationId xmlns:a16="http://schemas.microsoft.com/office/drawing/2014/main" id="{47AE213C-DFBF-4BA9-BC35-F8B11A07EE47}"/>
            </a:ext>
          </a:extLst>
        </xdr:cNvPr>
        <xdr:cNvPicPr>
          <a:picLocks noChangeAspect="1"/>
        </xdr:cNvPicPr>
      </xdr:nvPicPr>
      <xdr:blipFill>
        <a:blip xmlns:r="http://schemas.openxmlformats.org/officeDocument/2006/relationships" r:embed="rId15"/>
        <a:stretch>
          <a:fillRect/>
        </a:stretch>
      </xdr:blipFill>
      <xdr:spPr>
        <a:xfrm>
          <a:off x="658009" y="20603135"/>
          <a:ext cx="3445585" cy="2419574"/>
        </a:xfrm>
        <a:prstGeom prst="rect">
          <a:avLst/>
        </a:prstGeom>
      </xdr:spPr>
    </xdr:pic>
    <xdr:clientData/>
  </xdr:twoCellAnchor>
  <xdr:twoCellAnchor editAs="oneCell">
    <xdr:from>
      <xdr:col>7</xdr:col>
      <xdr:colOff>347383</xdr:colOff>
      <xdr:row>101</xdr:row>
      <xdr:rowOff>89647</xdr:rowOff>
    </xdr:from>
    <xdr:to>
      <xdr:col>10</xdr:col>
      <xdr:colOff>831477</xdr:colOff>
      <xdr:row>114</xdr:row>
      <xdr:rowOff>116541</xdr:rowOff>
    </xdr:to>
    <xdr:pic>
      <xdr:nvPicPr>
        <xdr:cNvPr id="17" name="87 Imagen">
          <a:extLst>
            <a:ext uri="{FF2B5EF4-FFF2-40B4-BE49-F238E27FC236}">
              <a16:creationId xmlns:a16="http://schemas.microsoft.com/office/drawing/2014/main" id="{22F08BF5-0A68-404F-A60B-CAE3A5D1864E}"/>
            </a:ext>
          </a:extLst>
        </xdr:cNvPr>
        <xdr:cNvPicPr>
          <a:picLocks noChangeAspect="1"/>
        </xdr:cNvPicPr>
      </xdr:nvPicPr>
      <xdr:blipFill>
        <a:blip xmlns:r="http://schemas.openxmlformats.org/officeDocument/2006/relationships" r:embed="rId16"/>
        <a:stretch>
          <a:fillRect/>
        </a:stretch>
      </xdr:blipFill>
      <xdr:spPr>
        <a:xfrm>
          <a:off x="4835563" y="20625547"/>
          <a:ext cx="3425414" cy="2419574"/>
        </a:xfrm>
        <a:prstGeom prst="rect">
          <a:avLst/>
        </a:prstGeom>
      </xdr:spPr>
    </xdr:pic>
    <xdr:clientData/>
  </xdr:twoCellAnchor>
  <xdr:twoCellAnchor editAs="oneCell">
    <xdr:from>
      <xdr:col>2</xdr:col>
      <xdr:colOff>44823</xdr:colOff>
      <xdr:row>117</xdr:row>
      <xdr:rowOff>22411</xdr:rowOff>
    </xdr:from>
    <xdr:to>
      <xdr:col>6</xdr:col>
      <xdr:colOff>282388</xdr:colOff>
      <xdr:row>130</xdr:row>
      <xdr:rowOff>49305</xdr:rowOff>
    </xdr:to>
    <xdr:pic>
      <xdr:nvPicPr>
        <xdr:cNvPr id="18" name="88 Imagen">
          <a:extLst>
            <a:ext uri="{FF2B5EF4-FFF2-40B4-BE49-F238E27FC236}">
              <a16:creationId xmlns:a16="http://schemas.microsoft.com/office/drawing/2014/main" id="{E2CDB61D-24B2-4171-BAB1-2256D6E24BF8}"/>
            </a:ext>
          </a:extLst>
        </xdr:cNvPr>
        <xdr:cNvPicPr>
          <a:picLocks noChangeAspect="1"/>
        </xdr:cNvPicPr>
      </xdr:nvPicPr>
      <xdr:blipFill>
        <a:blip xmlns:r="http://schemas.openxmlformats.org/officeDocument/2006/relationships" r:embed="rId17"/>
        <a:stretch>
          <a:fillRect/>
        </a:stretch>
      </xdr:blipFill>
      <xdr:spPr>
        <a:xfrm>
          <a:off x="646803" y="23705371"/>
          <a:ext cx="3437965" cy="2419574"/>
        </a:xfrm>
        <a:prstGeom prst="rect">
          <a:avLst/>
        </a:prstGeom>
      </xdr:spPr>
    </xdr:pic>
    <xdr:clientData/>
  </xdr:twoCellAnchor>
  <xdr:twoCellAnchor editAs="oneCell">
    <xdr:from>
      <xdr:col>7</xdr:col>
      <xdr:colOff>302559</xdr:colOff>
      <xdr:row>117</xdr:row>
      <xdr:rowOff>56030</xdr:rowOff>
    </xdr:from>
    <xdr:to>
      <xdr:col>10</xdr:col>
      <xdr:colOff>794273</xdr:colOff>
      <xdr:row>130</xdr:row>
      <xdr:rowOff>90544</xdr:rowOff>
    </xdr:to>
    <xdr:pic>
      <xdr:nvPicPr>
        <xdr:cNvPr id="19" name="89 Imagen">
          <a:extLst>
            <a:ext uri="{FF2B5EF4-FFF2-40B4-BE49-F238E27FC236}">
              <a16:creationId xmlns:a16="http://schemas.microsoft.com/office/drawing/2014/main" id="{D75EF11C-22EC-4A4D-8CD3-4FF257F76E1E}"/>
            </a:ext>
          </a:extLst>
        </xdr:cNvPr>
        <xdr:cNvPicPr>
          <a:picLocks noChangeAspect="1"/>
        </xdr:cNvPicPr>
      </xdr:nvPicPr>
      <xdr:blipFill>
        <a:blip xmlns:r="http://schemas.openxmlformats.org/officeDocument/2006/relationships" r:embed="rId18"/>
        <a:stretch>
          <a:fillRect/>
        </a:stretch>
      </xdr:blipFill>
      <xdr:spPr>
        <a:xfrm>
          <a:off x="4790739" y="23738990"/>
          <a:ext cx="3433034" cy="2427194"/>
        </a:xfrm>
        <a:prstGeom prst="rect">
          <a:avLst/>
        </a:prstGeom>
      </xdr:spPr>
    </xdr:pic>
    <xdr:clientData/>
  </xdr:twoCellAnchor>
  <xdr:twoCellAnchor editAs="oneCell">
    <xdr:from>
      <xdr:col>2</xdr:col>
      <xdr:colOff>134470</xdr:colOff>
      <xdr:row>133</xdr:row>
      <xdr:rowOff>33618</xdr:rowOff>
    </xdr:from>
    <xdr:to>
      <xdr:col>6</xdr:col>
      <xdr:colOff>379655</xdr:colOff>
      <xdr:row>146</xdr:row>
      <xdr:rowOff>68132</xdr:rowOff>
    </xdr:to>
    <xdr:pic>
      <xdr:nvPicPr>
        <xdr:cNvPr id="20" name="90 Imagen">
          <a:extLst>
            <a:ext uri="{FF2B5EF4-FFF2-40B4-BE49-F238E27FC236}">
              <a16:creationId xmlns:a16="http://schemas.microsoft.com/office/drawing/2014/main" id="{9F9A257D-9A4F-4E25-8304-2A3270B97E43}"/>
            </a:ext>
          </a:extLst>
        </xdr:cNvPr>
        <xdr:cNvPicPr>
          <a:picLocks noChangeAspect="1"/>
        </xdr:cNvPicPr>
      </xdr:nvPicPr>
      <xdr:blipFill>
        <a:blip xmlns:r="http://schemas.openxmlformats.org/officeDocument/2006/relationships" r:embed="rId19"/>
        <a:stretch>
          <a:fillRect/>
        </a:stretch>
      </xdr:blipFill>
      <xdr:spPr>
        <a:xfrm>
          <a:off x="736450" y="26863638"/>
          <a:ext cx="3445585" cy="2427194"/>
        </a:xfrm>
        <a:prstGeom prst="rect">
          <a:avLst/>
        </a:prstGeom>
      </xdr:spPr>
    </xdr:pic>
    <xdr:clientData/>
  </xdr:twoCellAnchor>
  <xdr:twoCellAnchor editAs="oneCell">
    <xdr:from>
      <xdr:col>7</xdr:col>
      <xdr:colOff>291353</xdr:colOff>
      <xdr:row>133</xdr:row>
      <xdr:rowOff>56030</xdr:rowOff>
    </xdr:from>
    <xdr:to>
      <xdr:col>10</xdr:col>
      <xdr:colOff>775447</xdr:colOff>
      <xdr:row>146</xdr:row>
      <xdr:rowOff>82924</xdr:rowOff>
    </xdr:to>
    <xdr:pic>
      <xdr:nvPicPr>
        <xdr:cNvPr id="21" name="91 Imagen">
          <a:extLst>
            <a:ext uri="{FF2B5EF4-FFF2-40B4-BE49-F238E27FC236}">
              <a16:creationId xmlns:a16="http://schemas.microsoft.com/office/drawing/2014/main" id="{03C5F7D4-FDCA-4546-8685-4032BA46661A}"/>
            </a:ext>
          </a:extLst>
        </xdr:cNvPr>
        <xdr:cNvPicPr>
          <a:picLocks noChangeAspect="1"/>
        </xdr:cNvPicPr>
      </xdr:nvPicPr>
      <xdr:blipFill>
        <a:blip xmlns:r="http://schemas.openxmlformats.org/officeDocument/2006/relationships" r:embed="rId20"/>
        <a:stretch>
          <a:fillRect/>
        </a:stretch>
      </xdr:blipFill>
      <xdr:spPr>
        <a:xfrm>
          <a:off x="4779533" y="26886050"/>
          <a:ext cx="3425414" cy="2419574"/>
        </a:xfrm>
        <a:prstGeom prst="rect">
          <a:avLst/>
        </a:prstGeom>
      </xdr:spPr>
    </xdr:pic>
    <xdr:clientData/>
  </xdr:twoCellAnchor>
  <xdr:twoCellAnchor editAs="oneCell">
    <xdr:from>
      <xdr:col>2</xdr:col>
      <xdr:colOff>201705</xdr:colOff>
      <xdr:row>149</xdr:row>
      <xdr:rowOff>78441</xdr:rowOff>
    </xdr:from>
    <xdr:to>
      <xdr:col>6</xdr:col>
      <xdr:colOff>446890</xdr:colOff>
      <xdr:row>162</xdr:row>
      <xdr:rowOff>112955</xdr:rowOff>
    </xdr:to>
    <xdr:pic>
      <xdr:nvPicPr>
        <xdr:cNvPr id="22" name="92 Imagen">
          <a:extLst>
            <a:ext uri="{FF2B5EF4-FFF2-40B4-BE49-F238E27FC236}">
              <a16:creationId xmlns:a16="http://schemas.microsoft.com/office/drawing/2014/main" id="{5F7F2E77-E9A0-4CCF-BDA5-3C40744C0AE9}"/>
            </a:ext>
          </a:extLst>
        </xdr:cNvPr>
        <xdr:cNvPicPr>
          <a:picLocks noChangeAspect="1"/>
        </xdr:cNvPicPr>
      </xdr:nvPicPr>
      <xdr:blipFill>
        <a:blip xmlns:r="http://schemas.openxmlformats.org/officeDocument/2006/relationships" r:embed="rId21"/>
        <a:stretch>
          <a:fillRect/>
        </a:stretch>
      </xdr:blipFill>
      <xdr:spPr>
        <a:xfrm>
          <a:off x="803685" y="30055521"/>
          <a:ext cx="3445585" cy="2427194"/>
        </a:xfrm>
        <a:prstGeom prst="rect">
          <a:avLst/>
        </a:prstGeom>
      </xdr:spPr>
    </xdr:pic>
    <xdr:clientData/>
  </xdr:twoCellAnchor>
  <xdr:twoCellAnchor editAs="oneCell">
    <xdr:from>
      <xdr:col>7</xdr:col>
      <xdr:colOff>347382</xdr:colOff>
      <xdr:row>149</xdr:row>
      <xdr:rowOff>78442</xdr:rowOff>
    </xdr:from>
    <xdr:to>
      <xdr:col>10</xdr:col>
      <xdr:colOff>831476</xdr:colOff>
      <xdr:row>162</xdr:row>
      <xdr:rowOff>105336</xdr:rowOff>
    </xdr:to>
    <xdr:pic>
      <xdr:nvPicPr>
        <xdr:cNvPr id="23" name="93 Imagen">
          <a:extLst>
            <a:ext uri="{FF2B5EF4-FFF2-40B4-BE49-F238E27FC236}">
              <a16:creationId xmlns:a16="http://schemas.microsoft.com/office/drawing/2014/main" id="{2246D316-ACCD-4046-AD13-F1EE832275D6}"/>
            </a:ext>
          </a:extLst>
        </xdr:cNvPr>
        <xdr:cNvPicPr>
          <a:picLocks noChangeAspect="1"/>
        </xdr:cNvPicPr>
      </xdr:nvPicPr>
      <xdr:blipFill>
        <a:blip xmlns:r="http://schemas.openxmlformats.org/officeDocument/2006/relationships" r:embed="rId22"/>
        <a:stretch>
          <a:fillRect/>
        </a:stretch>
      </xdr:blipFill>
      <xdr:spPr>
        <a:xfrm>
          <a:off x="4835562" y="30055522"/>
          <a:ext cx="3425414" cy="2419574"/>
        </a:xfrm>
        <a:prstGeom prst="rect">
          <a:avLst/>
        </a:prstGeom>
      </xdr:spPr>
    </xdr:pic>
    <xdr:clientData/>
  </xdr:twoCellAnchor>
  <xdr:twoCellAnchor editAs="oneCell">
    <xdr:from>
      <xdr:col>2</xdr:col>
      <xdr:colOff>89647</xdr:colOff>
      <xdr:row>165</xdr:row>
      <xdr:rowOff>11206</xdr:rowOff>
    </xdr:from>
    <xdr:to>
      <xdr:col>6</xdr:col>
      <xdr:colOff>327212</xdr:colOff>
      <xdr:row>178</xdr:row>
      <xdr:rowOff>38100</xdr:rowOff>
    </xdr:to>
    <xdr:pic>
      <xdr:nvPicPr>
        <xdr:cNvPr id="24" name="94 Imagen">
          <a:extLst>
            <a:ext uri="{FF2B5EF4-FFF2-40B4-BE49-F238E27FC236}">
              <a16:creationId xmlns:a16="http://schemas.microsoft.com/office/drawing/2014/main" id="{AEBE916C-20D9-441F-A746-00A2D7B7E82E}"/>
            </a:ext>
          </a:extLst>
        </xdr:cNvPr>
        <xdr:cNvPicPr>
          <a:picLocks noChangeAspect="1"/>
        </xdr:cNvPicPr>
      </xdr:nvPicPr>
      <xdr:blipFill>
        <a:blip xmlns:r="http://schemas.openxmlformats.org/officeDocument/2006/relationships" r:embed="rId23"/>
        <a:stretch>
          <a:fillRect/>
        </a:stretch>
      </xdr:blipFill>
      <xdr:spPr>
        <a:xfrm>
          <a:off x="691627" y="33135346"/>
          <a:ext cx="3437965" cy="2419574"/>
        </a:xfrm>
        <a:prstGeom prst="rect">
          <a:avLst/>
        </a:prstGeom>
      </xdr:spPr>
    </xdr:pic>
    <xdr:clientData/>
  </xdr:twoCellAnchor>
  <xdr:twoCellAnchor editAs="oneCell">
    <xdr:from>
      <xdr:col>7</xdr:col>
      <xdr:colOff>358589</xdr:colOff>
      <xdr:row>165</xdr:row>
      <xdr:rowOff>56029</xdr:rowOff>
    </xdr:from>
    <xdr:to>
      <xdr:col>10</xdr:col>
      <xdr:colOff>850303</xdr:colOff>
      <xdr:row>178</xdr:row>
      <xdr:rowOff>90543</xdr:rowOff>
    </xdr:to>
    <xdr:pic>
      <xdr:nvPicPr>
        <xdr:cNvPr id="25" name="96 Imagen">
          <a:extLst>
            <a:ext uri="{FF2B5EF4-FFF2-40B4-BE49-F238E27FC236}">
              <a16:creationId xmlns:a16="http://schemas.microsoft.com/office/drawing/2014/main" id="{D6F7E137-22B5-41F9-AB9B-22E39B1C46E9}"/>
            </a:ext>
          </a:extLst>
        </xdr:cNvPr>
        <xdr:cNvPicPr>
          <a:picLocks noChangeAspect="1"/>
        </xdr:cNvPicPr>
      </xdr:nvPicPr>
      <xdr:blipFill>
        <a:blip xmlns:r="http://schemas.openxmlformats.org/officeDocument/2006/relationships" r:embed="rId24"/>
        <a:stretch>
          <a:fillRect/>
        </a:stretch>
      </xdr:blipFill>
      <xdr:spPr>
        <a:xfrm>
          <a:off x="4846769" y="33180169"/>
          <a:ext cx="3433034" cy="2427194"/>
        </a:xfrm>
        <a:prstGeom prst="rect">
          <a:avLst/>
        </a:prstGeom>
      </xdr:spPr>
    </xdr:pic>
    <xdr:clientData/>
  </xdr:twoCellAnchor>
  <xdr:twoCellAnchor editAs="oneCell">
    <xdr:from>
      <xdr:col>2</xdr:col>
      <xdr:colOff>134470</xdr:colOff>
      <xdr:row>181</xdr:row>
      <xdr:rowOff>112058</xdr:rowOff>
    </xdr:from>
    <xdr:to>
      <xdr:col>6</xdr:col>
      <xdr:colOff>311075</xdr:colOff>
      <xdr:row>194</xdr:row>
      <xdr:rowOff>93232</xdr:rowOff>
    </xdr:to>
    <xdr:pic>
      <xdr:nvPicPr>
        <xdr:cNvPr id="26" name="97 Imagen">
          <a:extLst>
            <a:ext uri="{FF2B5EF4-FFF2-40B4-BE49-F238E27FC236}">
              <a16:creationId xmlns:a16="http://schemas.microsoft.com/office/drawing/2014/main" id="{C6561B04-B452-4D92-9658-79C604833302}"/>
            </a:ext>
          </a:extLst>
        </xdr:cNvPr>
        <xdr:cNvPicPr>
          <a:picLocks noChangeAspect="1"/>
        </xdr:cNvPicPr>
      </xdr:nvPicPr>
      <xdr:blipFill>
        <a:blip xmlns:r="http://schemas.openxmlformats.org/officeDocument/2006/relationships" r:embed="rId25"/>
        <a:stretch>
          <a:fillRect/>
        </a:stretch>
      </xdr:blipFill>
      <xdr:spPr>
        <a:xfrm>
          <a:off x="736450" y="36383258"/>
          <a:ext cx="3377005" cy="2373854"/>
        </a:xfrm>
        <a:prstGeom prst="rect">
          <a:avLst/>
        </a:prstGeom>
      </xdr:spPr>
    </xdr:pic>
    <xdr:clientData/>
  </xdr:twoCellAnchor>
  <xdr:twoCellAnchor editAs="oneCell">
    <xdr:from>
      <xdr:col>7</xdr:col>
      <xdr:colOff>369794</xdr:colOff>
      <xdr:row>181</xdr:row>
      <xdr:rowOff>89647</xdr:rowOff>
    </xdr:from>
    <xdr:to>
      <xdr:col>10</xdr:col>
      <xdr:colOff>792928</xdr:colOff>
      <xdr:row>194</xdr:row>
      <xdr:rowOff>70821</xdr:rowOff>
    </xdr:to>
    <xdr:pic>
      <xdr:nvPicPr>
        <xdr:cNvPr id="27" name="99 Imagen">
          <a:extLst>
            <a:ext uri="{FF2B5EF4-FFF2-40B4-BE49-F238E27FC236}">
              <a16:creationId xmlns:a16="http://schemas.microsoft.com/office/drawing/2014/main" id="{0A9592C4-4EC4-4490-BA62-59FFE448BE20}"/>
            </a:ext>
          </a:extLst>
        </xdr:cNvPr>
        <xdr:cNvPicPr>
          <a:picLocks noChangeAspect="1"/>
        </xdr:cNvPicPr>
      </xdr:nvPicPr>
      <xdr:blipFill>
        <a:blip xmlns:r="http://schemas.openxmlformats.org/officeDocument/2006/relationships" r:embed="rId26"/>
        <a:stretch>
          <a:fillRect/>
        </a:stretch>
      </xdr:blipFill>
      <xdr:spPr>
        <a:xfrm>
          <a:off x="4857974" y="36360847"/>
          <a:ext cx="3364454" cy="2373854"/>
        </a:xfrm>
        <a:prstGeom prst="rect">
          <a:avLst/>
        </a:prstGeom>
      </xdr:spPr>
    </xdr:pic>
    <xdr:clientData/>
  </xdr:twoCellAnchor>
  <xdr:twoCellAnchor editAs="oneCell">
    <xdr:from>
      <xdr:col>2</xdr:col>
      <xdr:colOff>235323</xdr:colOff>
      <xdr:row>197</xdr:row>
      <xdr:rowOff>100853</xdr:rowOff>
    </xdr:from>
    <xdr:to>
      <xdr:col>6</xdr:col>
      <xdr:colOff>411928</xdr:colOff>
      <xdr:row>210</xdr:row>
      <xdr:rowOff>82027</xdr:rowOff>
    </xdr:to>
    <xdr:pic>
      <xdr:nvPicPr>
        <xdr:cNvPr id="28" name="100 Imagen">
          <a:extLst>
            <a:ext uri="{FF2B5EF4-FFF2-40B4-BE49-F238E27FC236}">
              <a16:creationId xmlns:a16="http://schemas.microsoft.com/office/drawing/2014/main" id="{A34B15F0-3438-4F17-BEA9-036E4EB8DEEC}"/>
            </a:ext>
          </a:extLst>
        </xdr:cNvPr>
        <xdr:cNvPicPr>
          <a:picLocks noChangeAspect="1"/>
        </xdr:cNvPicPr>
      </xdr:nvPicPr>
      <xdr:blipFill>
        <a:blip xmlns:r="http://schemas.openxmlformats.org/officeDocument/2006/relationships" r:embed="rId27"/>
        <a:stretch>
          <a:fillRect/>
        </a:stretch>
      </xdr:blipFill>
      <xdr:spPr>
        <a:xfrm>
          <a:off x="837303" y="39519113"/>
          <a:ext cx="3377005" cy="2373854"/>
        </a:xfrm>
        <a:prstGeom prst="rect">
          <a:avLst/>
        </a:prstGeom>
      </xdr:spPr>
    </xdr:pic>
    <xdr:clientData/>
  </xdr:twoCellAnchor>
  <xdr:twoCellAnchor editAs="oneCell">
    <xdr:from>
      <xdr:col>7</xdr:col>
      <xdr:colOff>369795</xdr:colOff>
      <xdr:row>197</xdr:row>
      <xdr:rowOff>89647</xdr:rowOff>
    </xdr:from>
    <xdr:to>
      <xdr:col>10</xdr:col>
      <xdr:colOff>853889</xdr:colOff>
      <xdr:row>210</xdr:row>
      <xdr:rowOff>116541</xdr:rowOff>
    </xdr:to>
    <xdr:pic>
      <xdr:nvPicPr>
        <xdr:cNvPr id="29" name="101 Imagen">
          <a:extLst>
            <a:ext uri="{FF2B5EF4-FFF2-40B4-BE49-F238E27FC236}">
              <a16:creationId xmlns:a16="http://schemas.microsoft.com/office/drawing/2014/main" id="{155B8AF4-7E90-4ECB-9B82-3D5F973E62A5}"/>
            </a:ext>
          </a:extLst>
        </xdr:cNvPr>
        <xdr:cNvPicPr>
          <a:picLocks noChangeAspect="1"/>
        </xdr:cNvPicPr>
      </xdr:nvPicPr>
      <xdr:blipFill>
        <a:blip xmlns:r="http://schemas.openxmlformats.org/officeDocument/2006/relationships" r:embed="rId28"/>
        <a:stretch>
          <a:fillRect/>
        </a:stretch>
      </xdr:blipFill>
      <xdr:spPr>
        <a:xfrm>
          <a:off x="4857975" y="39507907"/>
          <a:ext cx="3425414" cy="241957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9</xdr:col>
      <xdr:colOff>326091</xdr:colOff>
      <xdr:row>0</xdr:row>
      <xdr:rowOff>138343</xdr:rowOff>
    </xdr:from>
    <xdr:ext cx="843803" cy="299808"/>
    <xdr:pic>
      <xdr:nvPicPr>
        <xdr:cNvPr id="2" name="2 Imagen">
          <a:extLst>
            <a:ext uri="{FF2B5EF4-FFF2-40B4-BE49-F238E27FC236}">
              <a16:creationId xmlns:a16="http://schemas.microsoft.com/office/drawing/2014/main" id="{7F038DED-C452-49C5-8C1D-CAFA016D68F3}"/>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885131" y="138343"/>
          <a:ext cx="843803" cy="299808"/>
        </a:xfrm>
        <a:prstGeom prst="rect">
          <a:avLst/>
        </a:prstGeom>
      </xdr:spPr>
    </xdr:pic>
    <xdr:clientData/>
  </xdr:oneCellAnchor>
  <xdr:oneCellAnchor>
    <xdr:from>
      <xdr:col>0</xdr:col>
      <xdr:colOff>247649</xdr:colOff>
      <xdr:row>0</xdr:row>
      <xdr:rowOff>123826</xdr:rowOff>
    </xdr:from>
    <xdr:ext cx="714375" cy="247649"/>
    <xdr:pic>
      <xdr:nvPicPr>
        <xdr:cNvPr id="3" name="4 Imagen">
          <a:extLst>
            <a:ext uri="{FF2B5EF4-FFF2-40B4-BE49-F238E27FC236}">
              <a16:creationId xmlns:a16="http://schemas.microsoft.com/office/drawing/2014/main" id="{5391E3C0-09F7-461B-9264-992A4A6AF3DA}"/>
            </a:ext>
          </a:extLst>
        </xdr:cNvPr>
        <xdr:cNvPicPr>
          <a:picLocks noChangeAspect="1"/>
        </xdr:cNvPicPr>
      </xdr:nvPicPr>
      <xdr:blipFill>
        <a:blip xmlns:r="http://schemas.openxmlformats.org/officeDocument/2006/relationships" r:embed="rId2"/>
        <a:stretch>
          <a:fillRect/>
        </a:stretch>
      </xdr:blipFill>
      <xdr:spPr>
        <a:xfrm>
          <a:off x="247649" y="123826"/>
          <a:ext cx="714375" cy="247649"/>
        </a:xfrm>
        <a:prstGeom prst="rect">
          <a:avLst/>
        </a:prstGeom>
      </xdr:spPr>
    </xdr:pic>
    <xdr:clientData/>
  </xdr:oneCellAnchor>
  <xdr:twoCellAnchor editAs="oneCell">
    <xdr:from>
      <xdr:col>0</xdr:col>
      <xdr:colOff>0</xdr:colOff>
      <xdr:row>325</xdr:row>
      <xdr:rowOff>0</xdr:rowOff>
    </xdr:from>
    <xdr:to>
      <xdr:col>2</xdr:col>
      <xdr:colOff>693420</xdr:colOff>
      <xdr:row>325</xdr:row>
      <xdr:rowOff>0</xdr:rowOff>
    </xdr:to>
    <xdr:pic>
      <xdr:nvPicPr>
        <xdr:cNvPr id="4" name="Imagen 3">
          <a:extLst>
            <a:ext uri="{FF2B5EF4-FFF2-40B4-BE49-F238E27FC236}">
              <a16:creationId xmlns:a16="http://schemas.microsoft.com/office/drawing/2014/main" id="{1459F6A2-203C-467E-AC55-6F67D18F7A51}"/>
            </a:ext>
          </a:extLst>
        </xdr:cNvPr>
        <xdr:cNvPicPr>
          <a:picLocks noChangeAspect="1"/>
        </xdr:cNvPicPr>
      </xdr:nvPicPr>
      <xdr:blipFill>
        <a:blip xmlns:r="http://schemas.openxmlformats.org/officeDocument/2006/relationships" r:embed="rId3"/>
        <a:stretch>
          <a:fillRect/>
        </a:stretch>
      </xdr:blipFill>
      <xdr:spPr>
        <a:xfrm>
          <a:off x="0" y="36918900"/>
          <a:ext cx="2278380" cy="0"/>
        </a:xfrm>
        <a:prstGeom prst="rect">
          <a:avLst/>
        </a:prstGeom>
      </xdr:spPr>
    </xdr:pic>
    <xdr:clientData/>
  </xdr:twoCellAnchor>
  <xdr:twoCellAnchor editAs="oneCell">
    <xdr:from>
      <xdr:col>0</xdr:col>
      <xdr:colOff>152400</xdr:colOff>
      <xdr:row>357</xdr:row>
      <xdr:rowOff>152400</xdr:rowOff>
    </xdr:from>
    <xdr:to>
      <xdr:col>3</xdr:col>
      <xdr:colOff>83820</xdr:colOff>
      <xdr:row>357</xdr:row>
      <xdr:rowOff>152400</xdr:rowOff>
    </xdr:to>
    <xdr:pic>
      <xdr:nvPicPr>
        <xdr:cNvPr id="5" name="Imagen 4">
          <a:extLst>
            <a:ext uri="{FF2B5EF4-FFF2-40B4-BE49-F238E27FC236}">
              <a16:creationId xmlns:a16="http://schemas.microsoft.com/office/drawing/2014/main" id="{3B902057-CCAE-4B24-BCB9-0C69771636D9}"/>
            </a:ext>
          </a:extLst>
        </xdr:cNvPr>
        <xdr:cNvPicPr>
          <a:picLocks noChangeAspect="1"/>
        </xdr:cNvPicPr>
      </xdr:nvPicPr>
      <xdr:blipFill>
        <a:blip xmlns:r="http://schemas.openxmlformats.org/officeDocument/2006/relationships" r:embed="rId3"/>
        <a:stretch>
          <a:fillRect/>
        </a:stretch>
      </xdr:blipFill>
      <xdr:spPr>
        <a:xfrm>
          <a:off x="152400" y="40012620"/>
          <a:ext cx="2308860" cy="0"/>
        </a:xfrm>
        <a:prstGeom prst="rect">
          <a:avLst/>
        </a:prstGeom>
      </xdr:spPr>
    </xdr:pic>
    <xdr:clientData/>
  </xdr:twoCellAnchor>
  <xdr:twoCellAnchor editAs="oneCell">
    <xdr:from>
      <xdr:col>0</xdr:col>
      <xdr:colOff>317500</xdr:colOff>
      <xdr:row>421</xdr:row>
      <xdr:rowOff>74084</xdr:rowOff>
    </xdr:from>
    <xdr:to>
      <xdr:col>4</xdr:col>
      <xdr:colOff>622300</xdr:colOff>
      <xdr:row>434</xdr:row>
      <xdr:rowOff>112184</xdr:rowOff>
    </xdr:to>
    <xdr:pic>
      <xdr:nvPicPr>
        <xdr:cNvPr id="6" name="Imagen 5">
          <a:extLst>
            <a:ext uri="{FF2B5EF4-FFF2-40B4-BE49-F238E27FC236}">
              <a16:creationId xmlns:a16="http://schemas.microsoft.com/office/drawing/2014/main" id="{C7515D52-E035-44D2-9C2D-7B7FEFAD786E}"/>
            </a:ext>
          </a:extLst>
        </xdr:cNvPr>
        <xdr:cNvPicPr>
          <a:picLocks noChangeAspect="1"/>
        </xdr:cNvPicPr>
      </xdr:nvPicPr>
      <xdr:blipFill>
        <a:blip xmlns:r="http://schemas.openxmlformats.org/officeDocument/2006/relationships" r:embed="rId4"/>
        <a:stretch>
          <a:fillRect/>
        </a:stretch>
      </xdr:blipFill>
      <xdr:spPr>
        <a:xfrm>
          <a:off x="317500" y="51966284"/>
          <a:ext cx="3474720" cy="2415540"/>
        </a:xfrm>
        <a:prstGeom prst="rect">
          <a:avLst/>
        </a:prstGeom>
      </xdr:spPr>
    </xdr:pic>
    <xdr:clientData/>
  </xdr:twoCellAnchor>
  <xdr:twoCellAnchor editAs="oneCell">
    <xdr:from>
      <xdr:col>6</xdr:col>
      <xdr:colOff>560916</xdr:colOff>
      <xdr:row>149</xdr:row>
      <xdr:rowOff>52917</xdr:rowOff>
    </xdr:from>
    <xdr:to>
      <xdr:col>6</xdr:col>
      <xdr:colOff>560916</xdr:colOff>
      <xdr:row>149</xdr:row>
      <xdr:rowOff>52917</xdr:rowOff>
    </xdr:to>
    <xdr:pic>
      <xdr:nvPicPr>
        <xdr:cNvPr id="7" name="Imagen 6">
          <a:extLst>
            <a:ext uri="{FF2B5EF4-FFF2-40B4-BE49-F238E27FC236}">
              <a16:creationId xmlns:a16="http://schemas.microsoft.com/office/drawing/2014/main" id="{14396F6B-D474-4E86-9485-957581884E3E}"/>
            </a:ext>
          </a:extLst>
        </xdr:cNvPr>
        <xdr:cNvPicPr>
          <a:picLocks noChangeAspect="1"/>
        </xdr:cNvPicPr>
      </xdr:nvPicPr>
      <xdr:blipFill>
        <a:blip xmlns:r="http://schemas.openxmlformats.org/officeDocument/2006/relationships" r:embed="rId5"/>
        <a:stretch>
          <a:fillRect/>
        </a:stretch>
      </xdr:blipFill>
      <xdr:spPr>
        <a:xfrm>
          <a:off x="5163396" y="13174557"/>
          <a:ext cx="0" cy="0"/>
        </a:xfrm>
        <a:prstGeom prst="rect">
          <a:avLst/>
        </a:prstGeom>
      </xdr:spPr>
    </xdr:pic>
    <xdr:clientData/>
  </xdr:twoCellAnchor>
  <xdr:twoCellAnchor editAs="oneCell">
    <xdr:from>
      <xdr:col>0</xdr:col>
      <xdr:colOff>465667</xdr:colOff>
      <xdr:row>117</xdr:row>
      <xdr:rowOff>52917</xdr:rowOff>
    </xdr:from>
    <xdr:to>
      <xdr:col>4</xdr:col>
      <xdr:colOff>778087</xdr:colOff>
      <xdr:row>130</xdr:row>
      <xdr:rowOff>91017</xdr:rowOff>
    </xdr:to>
    <xdr:pic>
      <xdr:nvPicPr>
        <xdr:cNvPr id="8" name="Imagen 7">
          <a:extLst>
            <a:ext uri="{FF2B5EF4-FFF2-40B4-BE49-F238E27FC236}">
              <a16:creationId xmlns:a16="http://schemas.microsoft.com/office/drawing/2014/main" id="{89898615-6D51-4FC7-A883-2B20D8F9E662}"/>
            </a:ext>
          </a:extLst>
        </xdr:cNvPr>
        <xdr:cNvPicPr>
          <a:picLocks noChangeAspect="1"/>
        </xdr:cNvPicPr>
      </xdr:nvPicPr>
      <xdr:blipFill>
        <a:blip xmlns:r="http://schemas.openxmlformats.org/officeDocument/2006/relationships" r:embed="rId6"/>
        <a:stretch>
          <a:fillRect/>
        </a:stretch>
      </xdr:blipFill>
      <xdr:spPr>
        <a:xfrm>
          <a:off x="465667" y="7291917"/>
          <a:ext cx="3482340" cy="2415540"/>
        </a:xfrm>
        <a:prstGeom prst="rect">
          <a:avLst/>
        </a:prstGeom>
      </xdr:spPr>
    </xdr:pic>
    <xdr:clientData/>
  </xdr:twoCellAnchor>
  <xdr:twoCellAnchor editAs="oneCell">
    <xdr:from>
      <xdr:col>6</xdr:col>
      <xdr:colOff>444500</xdr:colOff>
      <xdr:row>117</xdr:row>
      <xdr:rowOff>74084</xdr:rowOff>
    </xdr:from>
    <xdr:to>
      <xdr:col>10</xdr:col>
      <xdr:colOff>185420</xdr:colOff>
      <xdr:row>130</xdr:row>
      <xdr:rowOff>119804</xdr:rowOff>
    </xdr:to>
    <xdr:pic>
      <xdr:nvPicPr>
        <xdr:cNvPr id="9" name="Imagen 8">
          <a:extLst>
            <a:ext uri="{FF2B5EF4-FFF2-40B4-BE49-F238E27FC236}">
              <a16:creationId xmlns:a16="http://schemas.microsoft.com/office/drawing/2014/main" id="{0C7A5D14-8A5D-40C9-9503-89BEDAB2F0C5}"/>
            </a:ext>
          </a:extLst>
        </xdr:cNvPr>
        <xdr:cNvPicPr>
          <a:picLocks noChangeAspect="1"/>
        </xdr:cNvPicPr>
      </xdr:nvPicPr>
      <xdr:blipFill>
        <a:blip xmlns:r="http://schemas.openxmlformats.org/officeDocument/2006/relationships" r:embed="rId7"/>
        <a:stretch>
          <a:fillRect/>
        </a:stretch>
      </xdr:blipFill>
      <xdr:spPr>
        <a:xfrm>
          <a:off x="5046980" y="7313084"/>
          <a:ext cx="3489960" cy="2423160"/>
        </a:xfrm>
        <a:prstGeom prst="rect">
          <a:avLst/>
        </a:prstGeom>
      </xdr:spPr>
    </xdr:pic>
    <xdr:clientData/>
  </xdr:twoCellAnchor>
  <xdr:twoCellAnchor editAs="oneCell">
    <xdr:from>
      <xdr:col>0</xdr:col>
      <xdr:colOff>349250</xdr:colOff>
      <xdr:row>437</xdr:row>
      <xdr:rowOff>74084</xdr:rowOff>
    </xdr:from>
    <xdr:to>
      <xdr:col>4</xdr:col>
      <xdr:colOff>661670</xdr:colOff>
      <xdr:row>450</xdr:row>
      <xdr:rowOff>119804</xdr:rowOff>
    </xdr:to>
    <xdr:pic>
      <xdr:nvPicPr>
        <xdr:cNvPr id="10" name="Imagen 9">
          <a:extLst>
            <a:ext uri="{FF2B5EF4-FFF2-40B4-BE49-F238E27FC236}">
              <a16:creationId xmlns:a16="http://schemas.microsoft.com/office/drawing/2014/main" id="{EA8E911F-4F27-45CB-8633-442D67FF8B18}"/>
            </a:ext>
          </a:extLst>
        </xdr:cNvPr>
        <xdr:cNvPicPr>
          <a:picLocks noChangeAspect="1"/>
        </xdr:cNvPicPr>
      </xdr:nvPicPr>
      <xdr:blipFill>
        <a:blip xmlns:r="http://schemas.openxmlformats.org/officeDocument/2006/relationships" r:embed="rId8"/>
        <a:stretch>
          <a:fillRect/>
        </a:stretch>
      </xdr:blipFill>
      <xdr:spPr>
        <a:xfrm>
          <a:off x="349250" y="54907604"/>
          <a:ext cx="3482340" cy="2423160"/>
        </a:xfrm>
        <a:prstGeom prst="rect">
          <a:avLst/>
        </a:prstGeom>
      </xdr:spPr>
    </xdr:pic>
    <xdr:clientData/>
  </xdr:twoCellAnchor>
  <xdr:twoCellAnchor editAs="oneCell">
    <xdr:from>
      <xdr:col>6</xdr:col>
      <xdr:colOff>296333</xdr:colOff>
      <xdr:row>437</xdr:row>
      <xdr:rowOff>74084</xdr:rowOff>
    </xdr:from>
    <xdr:to>
      <xdr:col>10</xdr:col>
      <xdr:colOff>37253</xdr:colOff>
      <xdr:row>450</xdr:row>
      <xdr:rowOff>119804</xdr:rowOff>
    </xdr:to>
    <xdr:pic>
      <xdr:nvPicPr>
        <xdr:cNvPr id="11" name="Imagen 10">
          <a:extLst>
            <a:ext uri="{FF2B5EF4-FFF2-40B4-BE49-F238E27FC236}">
              <a16:creationId xmlns:a16="http://schemas.microsoft.com/office/drawing/2014/main" id="{4DE0A83D-8567-483F-8793-AFFD5EA007A2}"/>
            </a:ext>
          </a:extLst>
        </xdr:cNvPr>
        <xdr:cNvPicPr>
          <a:picLocks noChangeAspect="1"/>
        </xdr:cNvPicPr>
      </xdr:nvPicPr>
      <xdr:blipFill>
        <a:blip xmlns:r="http://schemas.openxmlformats.org/officeDocument/2006/relationships" r:embed="rId9"/>
        <a:stretch>
          <a:fillRect/>
        </a:stretch>
      </xdr:blipFill>
      <xdr:spPr>
        <a:xfrm>
          <a:off x="4898813" y="54907604"/>
          <a:ext cx="3489960" cy="2423160"/>
        </a:xfrm>
        <a:prstGeom prst="rect">
          <a:avLst/>
        </a:prstGeom>
      </xdr:spPr>
    </xdr:pic>
    <xdr:clientData/>
  </xdr:twoCellAnchor>
  <xdr:twoCellAnchor editAs="oneCell">
    <xdr:from>
      <xdr:col>0</xdr:col>
      <xdr:colOff>402167</xdr:colOff>
      <xdr:row>405</xdr:row>
      <xdr:rowOff>42333</xdr:rowOff>
    </xdr:from>
    <xdr:to>
      <xdr:col>4</xdr:col>
      <xdr:colOff>714587</xdr:colOff>
      <xdr:row>418</xdr:row>
      <xdr:rowOff>88053</xdr:rowOff>
    </xdr:to>
    <xdr:pic>
      <xdr:nvPicPr>
        <xdr:cNvPr id="12" name="Imagen 11">
          <a:extLst>
            <a:ext uri="{FF2B5EF4-FFF2-40B4-BE49-F238E27FC236}">
              <a16:creationId xmlns:a16="http://schemas.microsoft.com/office/drawing/2014/main" id="{1245EE19-A130-43B4-AD97-82504833EF1B}"/>
            </a:ext>
          </a:extLst>
        </xdr:cNvPr>
        <xdr:cNvPicPr>
          <a:picLocks noChangeAspect="1"/>
        </xdr:cNvPicPr>
      </xdr:nvPicPr>
      <xdr:blipFill>
        <a:blip xmlns:r="http://schemas.openxmlformats.org/officeDocument/2006/relationships" r:embed="rId10"/>
        <a:stretch>
          <a:fillRect/>
        </a:stretch>
      </xdr:blipFill>
      <xdr:spPr>
        <a:xfrm>
          <a:off x="402167" y="48993213"/>
          <a:ext cx="3482340" cy="2423160"/>
        </a:xfrm>
        <a:prstGeom prst="rect">
          <a:avLst/>
        </a:prstGeom>
      </xdr:spPr>
    </xdr:pic>
    <xdr:clientData/>
  </xdr:twoCellAnchor>
  <xdr:twoCellAnchor editAs="oneCell">
    <xdr:from>
      <xdr:col>6</xdr:col>
      <xdr:colOff>465667</xdr:colOff>
      <xdr:row>421</xdr:row>
      <xdr:rowOff>95250</xdr:rowOff>
    </xdr:from>
    <xdr:to>
      <xdr:col>10</xdr:col>
      <xdr:colOff>206587</xdr:colOff>
      <xdr:row>434</xdr:row>
      <xdr:rowOff>140970</xdr:rowOff>
    </xdr:to>
    <xdr:pic>
      <xdr:nvPicPr>
        <xdr:cNvPr id="13" name="Imagen 12">
          <a:extLst>
            <a:ext uri="{FF2B5EF4-FFF2-40B4-BE49-F238E27FC236}">
              <a16:creationId xmlns:a16="http://schemas.microsoft.com/office/drawing/2014/main" id="{E913E26F-C125-4920-9615-09D583FCDAD7}"/>
            </a:ext>
          </a:extLst>
        </xdr:cNvPr>
        <xdr:cNvPicPr>
          <a:picLocks noChangeAspect="1"/>
        </xdr:cNvPicPr>
      </xdr:nvPicPr>
      <xdr:blipFill>
        <a:blip xmlns:r="http://schemas.openxmlformats.org/officeDocument/2006/relationships" r:embed="rId11"/>
        <a:stretch>
          <a:fillRect/>
        </a:stretch>
      </xdr:blipFill>
      <xdr:spPr>
        <a:xfrm>
          <a:off x="5068147" y="51987450"/>
          <a:ext cx="3489960" cy="2423160"/>
        </a:xfrm>
        <a:prstGeom prst="rect">
          <a:avLst/>
        </a:prstGeom>
      </xdr:spPr>
    </xdr:pic>
    <xdr:clientData/>
  </xdr:twoCellAnchor>
  <xdr:twoCellAnchor editAs="oneCell">
    <xdr:from>
      <xdr:col>0</xdr:col>
      <xdr:colOff>423334</xdr:colOff>
      <xdr:row>373</xdr:row>
      <xdr:rowOff>42333</xdr:rowOff>
    </xdr:from>
    <xdr:to>
      <xdr:col>4</xdr:col>
      <xdr:colOff>743374</xdr:colOff>
      <xdr:row>386</xdr:row>
      <xdr:rowOff>88053</xdr:rowOff>
    </xdr:to>
    <xdr:pic>
      <xdr:nvPicPr>
        <xdr:cNvPr id="14" name="Imagen 13">
          <a:extLst>
            <a:ext uri="{FF2B5EF4-FFF2-40B4-BE49-F238E27FC236}">
              <a16:creationId xmlns:a16="http://schemas.microsoft.com/office/drawing/2014/main" id="{D7B78D7C-776A-4244-A099-8D097938D475}"/>
            </a:ext>
          </a:extLst>
        </xdr:cNvPr>
        <xdr:cNvPicPr>
          <a:picLocks noChangeAspect="1"/>
        </xdr:cNvPicPr>
      </xdr:nvPicPr>
      <xdr:blipFill>
        <a:blip xmlns:r="http://schemas.openxmlformats.org/officeDocument/2006/relationships" r:embed="rId12"/>
        <a:stretch>
          <a:fillRect/>
        </a:stretch>
      </xdr:blipFill>
      <xdr:spPr>
        <a:xfrm>
          <a:off x="423334" y="42843873"/>
          <a:ext cx="3489960" cy="2423160"/>
        </a:xfrm>
        <a:prstGeom prst="rect">
          <a:avLst/>
        </a:prstGeom>
      </xdr:spPr>
    </xdr:pic>
    <xdr:clientData/>
  </xdr:twoCellAnchor>
  <xdr:twoCellAnchor editAs="oneCell">
    <xdr:from>
      <xdr:col>6</xdr:col>
      <xdr:colOff>423333</xdr:colOff>
      <xdr:row>373</xdr:row>
      <xdr:rowOff>63500</xdr:rowOff>
    </xdr:from>
    <xdr:to>
      <xdr:col>10</xdr:col>
      <xdr:colOff>164253</xdr:colOff>
      <xdr:row>386</xdr:row>
      <xdr:rowOff>109220</xdr:rowOff>
    </xdr:to>
    <xdr:pic>
      <xdr:nvPicPr>
        <xdr:cNvPr id="15" name="Imagen 14">
          <a:extLst>
            <a:ext uri="{FF2B5EF4-FFF2-40B4-BE49-F238E27FC236}">
              <a16:creationId xmlns:a16="http://schemas.microsoft.com/office/drawing/2014/main" id="{BCC2DFBA-C530-4ED6-92D8-E23C71E5B965}"/>
            </a:ext>
          </a:extLst>
        </xdr:cNvPr>
        <xdr:cNvPicPr>
          <a:picLocks noChangeAspect="1"/>
        </xdr:cNvPicPr>
      </xdr:nvPicPr>
      <xdr:blipFill>
        <a:blip xmlns:r="http://schemas.openxmlformats.org/officeDocument/2006/relationships" r:embed="rId13"/>
        <a:stretch>
          <a:fillRect/>
        </a:stretch>
      </xdr:blipFill>
      <xdr:spPr>
        <a:xfrm>
          <a:off x="5025813" y="42865040"/>
          <a:ext cx="3489960" cy="2423160"/>
        </a:xfrm>
        <a:prstGeom prst="rect">
          <a:avLst/>
        </a:prstGeom>
      </xdr:spPr>
    </xdr:pic>
    <xdr:clientData/>
  </xdr:twoCellAnchor>
  <xdr:twoCellAnchor editAs="oneCell">
    <xdr:from>
      <xdr:col>6</xdr:col>
      <xdr:colOff>476250</xdr:colOff>
      <xdr:row>405</xdr:row>
      <xdr:rowOff>74083</xdr:rowOff>
    </xdr:from>
    <xdr:to>
      <xdr:col>10</xdr:col>
      <xdr:colOff>217170</xdr:colOff>
      <xdr:row>418</xdr:row>
      <xdr:rowOff>119803</xdr:rowOff>
    </xdr:to>
    <xdr:pic>
      <xdr:nvPicPr>
        <xdr:cNvPr id="16" name="Imagen 15">
          <a:extLst>
            <a:ext uri="{FF2B5EF4-FFF2-40B4-BE49-F238E27FC236}">
              <a16:creationId xmlns:a16="http://schemas.microsoft.com/office/drawing/2014/main" id="{7C19AE80-DD64-44FF-8C5F-F3F3EB5B4AFC}"/>
            </a:ext>
          </a:extLst>
        </xdr:cNvPr>
        <xdr:cNvPicPr>
          <a:picLocks noChangeAspect="1"/>
        </xdr:cNvPicPr>
      </xdr:nvPicPr>
      <xdr:blipFill>
        <a:blip xmlns:r="http://schemas.openxmlformats.org/officeDocument/2006/relationships" r:embed="rId14"/>
        <a:stretch>
          <a:fillRect/>
        </a:stretch>
      </xdr:blipFill>
      <xdr:spPr>
        <a:xfrm>
          <a:off x="5078730" y="49024963"/>
          <a:ext cx="3489960" cy="2423160"/>
        </a:xfrm>
        <a:prstGeom prst="rect">
          <a:avLst/>
        </a:prstGeom>
      </xdr:spPr>
    </xdr:pic>
    <xdr:clientData/>
  </xdr:twoCellAnchor>
  <xdr:oneCellAnchor>
    <xdr:from>
      <xdr:col>0</xdr:col>
      <xdr:colOff>391584</xdr:colOff>
      <xdr:row>293</xdr:row>
      <xdr:rowOff>74083</xdr:rowOff>
    </xdr:from>
    <xdr:ext cx="3360420" cy="2522220"/>
    <xdr:pic>
      <xdr:nvPicPr>
        <xdr:cNvPr id="17" name="Imagen 16">
          <a:extLst>
            <a:ext uri="{FF2B5EF4-FFF2-40B4-BE49-F238E27FC236}">
              <a16:creationId xmlns:a16="http://schemas.microsoft.com/office/drawing/2014/main" id="{2CACFA41-D597-4006-ADE4-7FA4394D079C}"/>
            </a:ext>
          </a:extLst>
        </xdr:cNvPr>
        <xdr:cNvPicPr>
          <a:picLocks noChangeAspect="1"/>
        </xdr:cNvPicPr>
      </xdr:nvPicPr>
      <xdr:blipFill>
        <a:blip xmlns:r="http://schemas.openxmlformats.org/officeDocument/2006/relationships" r:embed="rId15"/>
        <a:stretch>
          <a:fillRect/>
        </a:stretch>
      </xdr:blipFill>
      <xdr:spPr>
        <a:xfrm>
          <a:off x="391584" y="31110343"/>
          <a:ext cx="3360420" cy="2522220"/>
        </a:xfrm>
        <a:prstGeom prst="rect">
          <a:avLst/>
        </a:prstGeom>
      </xdr:spPr>
    </xdr:pic>
    <xdr:clientData/>
  </xdr:oneCellAnchor>
  <xdr:oneCellAnchor>
    <xdr:from>
      <xdr:col>6</xdr:col>
      <xdr:colOff>402167</xdr:colOff>
      <xdr:row>293</xdr:row>
      <xdr:rowOff>74084</xdr:rowOff>
    </xdr:from>
    <xdr:ext cx="3360420" cy="2522220"/>
    <xdr:pic>
      <xdr:nvPicPr>
        <xdr:cNvPr id="18" name="Imagen 17">
          <a:extLst>
            <a:ext uri="{FF2B5EF4-FFF2-40B4-BE49-F238E27FC236}">
              <a16:creationId xmlns:a16="http://schemas.microsoft.com/office/drawing/2014/main" id="{152496CF-0725-48EA-9012-F51481FF8D15}"/>
            </a:ext>
          </a:extLst>
        </xdr:cNvPr>
        <xdr:cNvPicPr>
          <a:picLocks noChangeAspect="1"/>
        </xdr:cNvPicPr>
      </xdr:nvPicPr>
      <xdr:blipFill>
        <a:blip xmlns:r="http://schemas.openxmlformats.org/officeDocument/2006/relationships" r:embed="rId16"/>
        <a:stretch>
          <a:fillRect/>
        </a:stretch>
      </xdr:blipFill>
      <xdr:spPr>
        <a:xfrm>
          <a:off x="5004647" y="31110344"/>
          <a:ext cx="3360420" cy="2522220"/>
        </a:xfrm>
        <a:prstGeom prst="rect">
          <a:avLst/>
        </a:prstGeom>
      </xdr:spPr>
    </xdr:pic>
    <xdr:clientData/>
  </xdr:oneCellAnchor>
  <xdr:twoCellAnchor editAs="oneCell">
    <xdr:from>
      <xdr:col>0</xdr:col>
      <xdr:colOff>306917</xdr:colOff>
      <xdr:row>309</xdr:row>
      <xdr:rowOff>95250</xdr:rowOff>
    </xdr:from>
    <xdr:to>
      <xdr:col>4</xdr:col>
      <xdr:colOff>619337</xdr:colOff>
      <xdr:row>322</xdr:row>
      <xdr:rowOff>140970</xdr:rowOff>
    </xdr:to>
    <xdr:pic>
      <xdr:nvPicPr>
        <xdr:cNvPr id="19" name="Imagen 18">
          <a:extLst>
            <a:ext uri="{FF2B5EF4-FFF2-40B4-BE49-F238E27FC236}">
              <a16:creationId xmlns:a16="http://schemas.microsoft.com/office/drawing/2014/main" id="{90ECB432-EA09-4658-97F2-56EB39D5E86D}"/>
            </a:ext>
          </a:extLst>
        </xdr:cNvPr>
        <xdr:cNvPicPr>
          <a:picLocks noChangeAspect="1"/>
        </xdr:cNvPicPr>
      </xdr:nvPicPr>
      <xdr:blipFill>
        <a:blip xmlns:r="http://schemas.openxmlformats.org/officeDocument/2006/relationships" r:embed="rId17"/>
        <a:stretch>
          <a:fillRect/>
        </a:stretch>
      </xdr:blipFill>
      <xdr:spPr>
        <a:xfrm>
          <a:off x="306917" y="34072830"/>
          <a:ext cx="3482340" cy="2423160"/>
        </a:xfrm>
        <a:prstGeom prst="rect">
          <a:avLst/>
        </a:prstGeom>
      </xdr:spPr>
    </xdr:pic>
    <xdr:clientData/>
  </xdr:twoCellAnchor>
  <xdr:twoCellAnchor editAs="oneCell">
    <xdr:from>
      <xdr:col>6</xdr:col>
      <xdr:colOff>433917</xdr:colOff>
      <xdr:row>309</xdr:row>
      <xdr:rowOff>42333</xdr:rowOff>
    </xdr:from>
    <xdr:to>
      <xdr:col>10</xdr:col>
      <xdr:colOff>174837</xdr:colOff>
      <xdr:row>322</xdr:row>
      <xdr:rowOff>88053</xdr:rowOff>
    </xdr:to>
    <xdr:pic>
      <xdr:nvPicPr>
        <xdr:cNvPr id="20" name="Imagen 19">
          <a:extLst>
            <a:ext uri="{FF2B5EF4-FFF2-40B4-BE49-F238E27FC236}">
              <a16:creationId xmlns:a16="http://schemas.microsoft.com/office/drawing/2014/main" id="{D49B4A2C-D97F-4575-8B25-54BA32804C09}"/>
            </a:ext>
          </a:extLst>
        </xdr:cNvPr>
        <xdr:cNvPicPr>
          <a:picLocks noChangeAspect="1"/>
        </xdr:cNvPicPr>
      </xdr:nvPicPr>
      <xdr:blipFill>
        <a:blip xmlns:r="http://schemas.openxmlformats.org/officeDocument/2006/relationships" r:embed="rId18"/>
        <a:stretch>
          <a:fillRect/>
        </a:stretch>
      </xdr:blipFill>
      <xdr:spPr>
        <a:xfrm>
          <a:off x="5036397" y="34019913"/>
          <a:ext cx="3489960" cy="2423160"/>
        </a:xfrm>
        <a:prstGeom prst="rect">
          <a:avLst/>
        </a:prstGeom>
      </xdr:spPr>
    </xdr:pic>
    <xdr:clientData/>
  </xdr:twoCellAnchor>
  <xdr:twoCellAnchor editAs="oneCell">
    <xdr:from>
      <xdr:col>0</xdr:col>
      <xdr:colOff>306917</xdr:colOff>
      <xdr:row>325</xdr:row>
      <xdr:rowOff>74083</xdr:rowOff>
    </xdr:from>
    <xdr:to>
      <xdr:col>4</xdr:col>
      <xdr:colOff>611717</xdr:colOff>
      <xdr:row>338</xdr:row>
      <xdr:rowOff>112183</xdr:rowOff>
    </xdr:to>
    <xdr:pic>
      <xdr:nvPicPr>
        <xdr:cNvPr id="21" name="Imagen 20">
          <a:extLst>
            <a:ext uri="{FF2B5EF4-FFF2-40B4-BE49-F238E27FC236}">
              <a16:creationId xmlns:a16="http://schemas.microsoft.com/office/drawing/2014/main" id="{2AFAC5D2-8369-46F0-A5CA-D1E10C32E89C}"/>
            </a:ext>
          </a:extLst>
        </xdr:cNvPr>
        <xdr:cNvPicPr>
          <a:picLocks noChangeAspect="1"/>
        </xdr:cNvPicPr>
      </xdr:nvPicPr>
      <xdr:blipFill>
        <a:blip xmlns:r="http://schemas.openxmlformats.org/officeDocument/2006/relationships" r:embed="rId19"/>
        <a:stretch>
          <a:fillRect/>
        </a:stretch>
      </xdr:blipFill>
      <xdr:spPr>
        <a:xfrm>
          <a:off x="306917" y="36992983"/>
          <a:ext cx="3474720" cy="2415540"/>
        </a:xfrm>
        <a:prstGeom prst="rect">
          <a:avLst/>
        </a:prstGeom>
      </xdr:spPr>
    </xdr:pic>
    <xdr:clientData/>
  </xdr:twoCellAnchor>
  <xdr:twoCellAnchor editAs="oneCell">
    <xdr:from>
      <xdr:col>6</xdr:col>
      <xdr:colOff>338667</xdr:colOff>
      <xdr:row>325</xdr:row>
      <xdr:rowOff>52916</xdr:rowOff>
    </xdr:from>
    <xdr:to>
      <xdr:col>10</xdr:col>
      <xdr:colOff>71967</xdr:colOff>
      <xdr:row>338</xdr:row>
      <xdr:rowOff>91016</xdr:rowOff>
    </xdr:to>
    <xdr:pic>
      <xdr:nvPicPr>
        <xdr:cNvPr id="22" name="Imagen 21">
          <a:extLst>
            <a:ext uri="{FF2B5EF4-FFF2-40B4-BE49-F238E27FC236}">
              <a16:creationId xmlns:a16="http://schemas.microsoft.com/office/drawing/2014/main" id="{07238789-3925-43F4-BBFF-93F045C24037}"/>
            </a:ext>
          </a:extLst>
        </xdr:cNvPr>
        <xdr:cNvPicPr>
          <a:picLocks noChangeAspect="1"/>
        </xdr:cNvPicPr>
      </xdr:nvPicPr>
      <xdr:blipFill>
        <a:blip xmlns:r="http://schemas.openxmlformats.org/officeDocument/2006/relationships" r:embed="rId20"/>
        <a:stretch>
          <a:fillRect/>
        </a:stretch>
      </xdr:blipFill>
      <xdr:spPr>
        <a:xfrm>
          <a:off x="4941147" y="36971816"/>
          <a:ext cx="3482340" cy="2415540"/>
        </a:xfrm>
        <a:prstGeom prst="rect">
          <a:avLst/>
        </a:prstGeom>
      </xdr:spPr>
    </xdr:pic>
    <xdr:clientData/>
  </xdr:twoCellAnchor>
  <xdr:twoCellAnchor editAs="oneCell">
    <xdr:from>
      <xdr:col>0</xdr:col>
      <xdr:colOff>433917</xdr:colOff>
      <xdr:row>357</xdr:row>
      <xdr:rowOff>52917</xdr:rowOff>
    </xdr:from>
    <xdr:to>
      <xdr:col>4</xdr:col>
      <xdr:colOff>692997</xdr:colOff>
      <xdr:row>370</xdr:row>
      <xdr:rowOff>52917</xdr:rowOff>
    </xdr:to>
    <xdr:pic>
      <xdr:nvPicPr>
        <xdr:cNvPr id="23" name="Imagen 22">
          <a:extLst>
            <a:ext uri="{FF2B5EF4-FFF2-40B4-BE49-F238E27FC236}">
              <a16:creationId xmlns:a16="http://schemas.microsoft.com/office/drawing/2014/main" id="{EC15C3BB-95FD-4097-A47C-60407EEEB8CB}"/>
            </a:ext>
          </a:extLst>
        </xdr:cNvPr>
        <xdr:cNvPicPr>
          <a:picLocks noChangeAspect="1"/>
        </xdr:cNvPicPr>
      </xdr:nvPicPr>
      <xdr:blipFill>
        <a:blip xmlns:r="http://schemas.openxmlformats.org/officeDocument/2006/relationships" r:embed="rId21"/>
        <a:stretch>
          <a:fillRect/>
        </a:stretch>
      </xdr:blipFill>
      <xdr:spPr>
        <a:xfrm>
          <a:off x="433917" y="39913137"/>
          <a:ext cx="3429000" cy="2377440"/>
        </a:xfrm>
        <a:prstGeom prst="rect">
          <a:avLst/>
        </a:prstGeom>
      </xdr:spPr>
    </xdr:pic>
    <xdr:clientData/>
  </xdr:twoCellAnchor>
  <xdr:twoCellAnchor editAs="oneCell">
    <xdr:from>
      <xdr:col>6</xdr:col>
      <xdr:colOff>444500</xdr:colOff>
      <xdr:row>357</xdr:row>
      <xdr:rowOff>52916</xdr:rowOff>
    </xdr:from>
    <xdr:to>
      <xdr:col>10</xdr:col>
      <xdr:colOff>124460</xdr:colOff>
      <xdr:row>370</xdr:row>
      <xdr:rowOff>45296</xdr:rowOff>
    </xdr:to>
    <xdr:pic>
      <xdr:nvPicPr>
        <xdr:cNvPr id="24" name="Imagen 23">
          <a:extLst>
            <a:ext uri="{FF2B5EF4-FFF2-40B4-BE49-F238E27FC236}">
              <a16:creationId xmlns:a16="http://schemas.microsoft.com/office/drawing/2014/main" id="{C0FACEE6-5B0C-4500-8BD7-1C098FF14851}"/>
            </a:ext>
          </a:extLst>
        </xdr:cNvPr>
        <xdr:cNvPicPr>
          <a:picLocks noChangeAspect="1"/>
        </xdr:cNvPicPr>
      </xdr:nvPicPr>
      <xdr:blipFill>
        <a:blip xmlns:r="http://schemas.openxmlformats.org/officeDocument/2006/relationships" r:embed="rId22"/>
        <a:stretch>
          <a:fillRect/>
        </a:stretch>
      </xdr:blipFill>
      <xdr:spPr>
        <a:xfrm>
          <a:off x="5046980" y="39913136"/>
          <a:ext cx="3429000" cy="2369820"/>
        </a:xfrm>
        <a:prstGeom prst="rect">
          <a:avLst/>
        </a:prstGeom>
      </xdr:spPr>
    </xdr:pic>
    <xdr:clientData/>
  </xdr:twoCellAnchor>
  <xdr:twoCellAnchor editAs="oneCell">
    <xdr:from>
      <xdr:col>0</xdr:col>
      <xdr:colOff>518583</xdr:colOff>
      <xdr:row>389</xdr:row>
      <xdr:rowOff>74084</xdr:rowOff>
    </xdr:from>
    <xdr:to>
      <xdr:col>4</xdr:col>
      <xdr:colOff>770043</xdr:colOff>
      <xdr:row>402</xdr:row>
      <xdr:rowOff>66464</xdr:rowOff>
    </xdr:to>
    <xdr:pic>
      <xdr:nvPicPr>
        <xdr:cNvPr id="25" name="Imagen 24">
          <a:extLst>
            <a:ext uri="{FF2B5EF4-FFF2-40B4-BE49-F238E27FC236}">
              <a16:creationId xmlns:a16="http://schemas.microsoft.com/office/drawing/2014/main" id="{82315ADE-D5BC-4932-BB92-22C67D46FE84}"/>
            </a:ext>
          </a:extLst>
        </xdr:cNvPr>
        <xdr:cNvPicPr>
          <a:picLocks noChangeAspect="1"/>
        </xdr:cNvPicPr>
      </xdr:nvPicPr>
      <xdr:blipFill>
        <a:blip xmlns:r="http://schemas.openxmlformats.org/officeDocument/2006/relationships" r:embed="rId23"/>
        <a:stretch>
          <a:fillRect/>
        </a:stretch>
      </xdr:blipFill>
      <xdr:spPr>
        <a:xfrm>
          <a:off x="518583" y="45954104"/>
          <a:ext cx="3421380" cy="2369820"/>
        </a:xfrm>
        <a:prstGeom prst="rect">
          <a:avLst/>
        </a:prstGeom>
      </xdr:spPr>
    </xdr:pic>
    <xdr:clientData/>
  </xdr:twoCellAnchor>
  <xdr:twoCellAnchor editAs="oneCell">
    <xdr:from>
      <xdr:col>6</xdr:col>
      <xdr:colOff>455083</xdr:colOff>
      <xdr:row>389</xdr:row>
      <xdr:rowOff>95250</xdr:rowOff>
    </xdr:from>
    <xdr:to>
      <xdr:col>10</xdr:col>
      <xdr:colOff>188383</xdr:colOff>
      <xdr:row>402</xdr:row>
      <xdr:rowOff>133350</xdr:rowOff>
    </xdr:to>
    <xdr:pic>
      <xdr:nvPicPr>
        <xdr:cNvPr id="26" name="Imagen 25">
          <a:extLst>
            <a:ext uri="{FF2B5EF4-FFF2-40B4-BE49-F238E27FC236}">
              <a16:creationId xmlns:a16="http://schemas.microsoft.com/office/drawing/2014/main" id="{60C684BC-985D-4BDB-A812-D94F1426530D}"/>
            </a:ext>
          </a:extLst>
        </xdr:cNvPr>
        <xdr:cNvPicPr>
          <a:picLocks noChangeAspect="1"/>
        </xdr:cNvPicPr>
      </xdr:nvPicPr>
      <xdr:blipFill>
        <a:blip xmlns:r="http://schemas.openxmlformats.org/officeDocument/2006/relationships" r:embed="rId24"/>
        <a:stretch>
          <a:fillRect/>
        </a:stretch>
      </xdr:blipFill>
      <xdr:spPr>
        <a:xfrm>
          <a:off x="5057563" y="45975270"/>
          <a:ext cx="3482340" cy="2415540"/>
        </a:xfrm>
        <a:prstGeom prst="rect">
          <a:avLst/>
        </a:prstGeom>
      </xdr:spPr>
    </xdr:pic>
    <xdr:clientData/>
  </xdr:twoCellAnchor>
  <xdr:twoCellAnchor editAs="oneCell">
    <xdr:from>
      <xdr:col>0</xdr:col>
      <xdr:colOff>497417</xdr:colOff>
      <xdr:row>69</xdr:row>
      <xdr:rowOff>95250</xdr:rowOff>
    </xdr:from>
    <xdr:to>
      <xdr:col>4</xdr:col>
      <xdr:colOff>802217</xdr:colOff>
      <xdr:row>82</xdr:row>
      <xdr:rowOff>133350</xdr:rowOff>
    </xdr:to>
    <xdr:pic>
      <xdr:nvPicPr>
        <xdr:cNvPr id="27" name="Imagen 26">
          <a:extLst>
            <a:ext uri="{FF2B5EF4-FFF2-40B4-BE49-F238E27FC236}">
              <a16:creationId xmlns:a16="http://schemas.microsoft.com/office/drawing/2014/main" id="{92C7AAB1-370E-4ADD-A842-93B43598AB1D}"/>
            </a:ext>
          </a:extLst>
        </xdr:cNvPr>
        <xdr:cNvPicPr>
          <a:picLocks noChangeAspect="1"/>
        </xdr:cNvPicPr>
      </xdr:nvPicPr>
      <xdr:blipFill>
        <a:blip xmlns:r="http://schemas.openxmlformats.org/officeDocument/2006/relationships" r:embed="rId25"/>
        <a:stretch>
          <a:fillRect/>
        </a:stretch>
      </xdr:blipFill>
      <xdr:spPr>
        <a:xfrm>
          <a:off x="497417" y="1451610"/>
          <a:ext cx="3474720" cy="2415540"/>
        </a:xfrm>
        <a:prstGeom prst="rect">
          <a:avLst/>
        </a:prstGeom>
      </xdr:spPr>
    </xdr:pic>
    <xdr:clientData/>
  </xdr:twoCellAnchor>
  <xdr:twoCellAnchor editAs="oneCell">
    <xdr:from>
      <xdr:col>6</xdr:col>
      <xdr:colOff>433917</xdr:colOff>
      <xdr:row>69</xdr:row>
      <xdr:rowOff>95250</xdr:rowOff>
    </xdr:from>
    <xdr:to>
      <xdr:col>10</xdr:col>
      <xdr:colOff>167217</xdr:colOff>
      <xdr:row>82</xdr:row>
      <xdr:rowOff>133350</xdr:rowOff>
    </xdr:to>
    <xdr:pic>
      <xdr:nvPicPr>
        <xdr:cNvPr id="28" name="Imagen 27">
          <a:extLst>
            <a:ext uri="{FF2B5EF4-FFF2-40B4-BE49-F238E27FC236}">
              <a16:creationId xmlns:a16="http://schemas.microsoft.com/office/drawing/2014/main" id="{00BE6391-83F7-4931-9694-1F478A283924}"/>
            </a:ext>
          </a:extLst>
        </xdr:cNvPr>
        <xdr:cNvPicPr>
          <a:picLocks noChangeAspect="1"/>
        </xdr:cNvPicPr>
      </xdr:nvPicPr>
      <xdr:blipFill>
        <a:blip xmlns:r="http://schemas.openxmlformats.org/officeDocument/2006/relationships" r:embed="rId26"/>
        <a:stretch>
          <a:fillRect/>
        </a:stretch>
      </xdr:blipFill>
      <xdr:spPr>
        <a:xfrm>
          <a:off x="5036397" y="1451610"/>
          <a:ext cx="3482340" cy="2415540"/>
        </a:xfrm>
        <a:prstGeom prst="rect">
          <a:avLst/>
        </a:prstGeom>
      </xdr:spPr>
    </xdr:pic>
    <xdr:clientData/>
  </xdr:twoCellAnchor>
  <xdr:twoCellAnchor editAs="oneCell">
    <xdr:from>
      <xdr:col>0</xdr:col>
      <xdr:colOff>402167</xdr:colOff>
      <xdr:row>85</xdr:row>
      <xdr:rowOff>84666</xdr:rowOff>
    </xdr:from>
    <xdr:to>
      <xdr:col>4</xdr:col>
      <xdr:colOff>706967</xdr:colOff>
      <xdr:row>98</xdr:row>
      <xdr:rowOff>122766</xdr:rowOff>
    </xdr:to>
    <xdr:pic>
      <xdr:nvPicPr>
        <xdr:cNvPr id="29" name="Imagen 28">
          <a:extLst>
            <a:ext uri="{FF2B5EF4-FFF2-40B4-BE49-F238E27FC236}">
              <a16:creationId xmlns:a16="http://schemas.microsoft.com/office/drawing/2014/main" id="{9F5952FE-C6C8-4B1E-8746-1AB62EC2D2E6}"/>
            </a:ext>
          </a:extLst>
        </xdr:cNvPr>
        <xdr:cNvPicPr>
          <a:picLocks noChangeAspect="1"/>
        </xdr:cNvPicPr>
      </xdr:nvPicPr>
      <xdr:blipFill>
        <a:blip xmlns:r="http://schemas.openxmlformats.org/officeDocument/2006/relationships" r:embed="rId27"/>
        <a:stretch>
          <a:fillRect/>
        </a:stretch>
      </xdr:blipFill>
      <xdr:spPr>
        <a:xfrm>
          <a:off x="402167" y="4382346"/>
          <a:ext cx="3474720" cy="2415540"/>
        </a:xfrm>
        <a:prstGeom prst="rect">
          <a:avLst/>
        </a:prstGeom>
      </xdr:spPr>
    </xdr:pic>
    <xdr:clientData/>
  </xdr:twoCellAnchor>
  <xdr:twoCellAnchor editAs="oneCell">
    <xdr:from>
      <xdr:col>6</xdr:col>
      <xdr:colOff>508000</xdr:colOff>
      <xdr:row>85</xdr:row>
      <xdr:rowOff>74083</xdr:rowOff>
    </xdr:from>
    <xdr:to>
      <xdr:col>10</xdr:col>
      <xdr:colOff>243200</xdr:colOff>
      <xdr:row>98</xdr:row>
      <xdr:rowOff>117583</xdr:rowOff>
    </xdr:to>
    <xdr:pic>
      <xdr:nvPicPr>
        <xdr:cNvPr id="30" name="Imagen 29">
          <a:extLst>
            <a:ext uri="{FF2B5EF4-FFF2-40B4-BE49-F238E27FC236}">
              <a16:creationId xmlns:a16="http://schemas.microsoft.com/office/drawing/2014/main" id="{4CB9E60A-89F5-490D-9F88-719A02E8A57D}"/>
            </a:ext>
          </a:extLst>
        </xdr:cNvPr>
        <xdr:cNvPicPr>
          <a:picLocks noChangeAspect="1"/>
        </xdr:cNvPicPr>
      </xdr:nvPicPr>
      <xdr:blipFill>
        <a:blip xmlns:r="http://schemas.openxmlformats.org/officeDocument/2006/relationships" r:embed="rId28"/>
        <a:stretch>
          <a:fillRect/>
        </a:stretch>
      </xdr:blipFill>
      <xdr:spPr>
        <a:xfrm>
          <a:off x="5110480" y="4371763"/>
          <a:ext cx="3484240" cy="2420940"/>
        </a:xfrm>
        <a:prstGeom prst="rect">
          <a:avLst/>
        </a:prstGeom>
      </xdr:spPr>
    </xdr:pic>
    <xdr:clientData/>
  </xdr:twoCellAnchor>
  <xdr:twoCellAnchor editAs="oneCell">
    <xdr:from>
      <xdr:col>0</xdr:col>
      <xdr:colOff>529167</xdr:colOff>
      <xdr:row>133</xdr:row>
      <xdr:rowOff>52917</xdr:rowOff>
    </xdr:from>
    <xdr:to>
      <xdr:col>4</xdr:col>
      <xdr:colOff>841587</xdr:colOff>
      <xdr:row>146</xdr:row>
      <xdr:rowOff>98637</xdr:rowOff>
    </xdr:to>
    <xdr:pic>
      <xdr:nvPicPr>
        <xdr:cNvPr id="31" name="Imagen 30">
          <a:extLst>
            <a:ext uri="{FF2B5EF4-FFF2-40B4-BE49-F238E27FC236}">
              <a16:creationId xmlns:a16="http://schemas.microsoft.com/office/drawing/2014/main" id="{807B81D3-C7D4-4081-AE86-A3DA33C02AEC}"/>
            </a:ext>
          </a:extLst>
        </xdr:cNvPr>
        <xdr:cNvPicPr>
          <a:picLocks noChangeAspect="1"/>
        </xdr:cNvPicPr>
      </xdr:nvPicPr>
      <xdr:blipFill>
        <a:blip xmlns:r="http://schemas.openxmlformats.org/officeDocument/2006/relationships" r:embed="rId29"/>
        <a:stretch>
          <a:fillRect/>
        </a:stretch>
      </xdr:blipFill>
      <xdr:spPr>
        <a:xfrm>
          <a:off x="529167" y="10233237"/>
          <a:ext cx="3482340" cy="2423160"/>
        </a:xfrm>
        <a:prstGeom prst="rect">
          <a:avLst/>
        </a:prstGeom>
      </xdr:spPr>
    </xdr:pic>
    <xdr:clientData/>
  </xdr:twoCellAnchor>
  <xdr:twoCellAnchor editAs="oneCell">
    <xdr:from>
      <xdr:col>6</xdr:col>
      <xdr:colOff>518584</xdr:colOff>
      <xdr:row>133</xdr:row>
      <xdr:rowOff>95250</xdr:rowOff>
    </xdr:from>
    <xdr:to>
      <xdr:col>10</xdr:col>
      <xdr:colOff>251884</xdr:colOff>
      <xdr:row>146</xdr:row>
      <xdr:rowOff>182656</xdr:rowOff>
    </xdr:to>
    <xdr:pic>
      <xdr:nvPicPr>
        <xdr:cNvPr id="32" name="Imagen 31">
          <a:extLst>
            <a:ext uri="{FF2B5EF4-FFF2-40B4-BE49-F238E27FC236}">
              <a16:creationId xmlns:a16="http://schemas.microsoft.com/office/drawing/2014/main" id="{F438CB74-9855-446A-A838-DAAF1F5F683F}"/>
            </a:ext>
          </a:extLst>
        </xdr:cNvPr>
        <xdr:cNvPicPr>
          <a:picLocks noChangeAspect="1"/>
        </xdr:cNvPicPr>
      </xdr:nvPicPr>
      <xdr:blipFill>
        <a:blip xmlns:r="http://schemas.openxmlformats.org/officeDocument/2006/relationships" r:embed="rId30"/>
        <a:stretch>
          <a:fillRect/>
        </a:stretch>
      </xdr:blipFill>
      <xdr:spPr>
        <a:xfrm>
          <a:off x="5121064" y="10275570"/>
          <a:ext cx="3482340" cy="2464846"/>
        </a:xfrm>
        <a:prstGeom prst="rect">
          <a:avLst/>
        </a:prstGeom>
      </xdr:spPr>
    </xdr:pic>
    <xdr:clientData/>
  </xdr:twoCellAnchor>
  <xdr:twoCellAnchor editAs="oneCell">
    <xdr:from>
      <xdr:col>0</xdr:col>
      <xdr:colOff>455083</xdr:colOff>
      <xdr:row>149</xdr:row>
      <xdr:rowOff>63500</xdr:rowOff>
    </xdr:from>
    <xdr:to>
      <xdr:col>4</xdr:col>
      <xdr:colOff>759883</xdr:colOff>
      <xdr:row>162</xdr:row>
      <xdr:rowOff>101600</xdr:rowOff>
    </xdr:to>
    <xdr:pic>
      <xdr:nvPicPr>
        <xdr:cNvPr id="33" name="Imagen 32">
          <a:extLst>
            <a:ext uri="{FF2B5EF4-FFF2-40B4-BE49-F238E27FC236}">
              <a16:creationId xmlns:a16="http://schemas.microsoft.com/office/drawing/2014/main" id="{A93AAC5A-43DB-48B3-84DC-A3FFA0D2FEC4}"/>
            </a:ext>
          </a:extLst>
        </xdr:cNvPr>
        <xdr:cNvPicPr>
          <a:picLocks noChangeAspect="1"/>
        </xdr:cNvPicPr>
      </xdr:nvPicPr>
      <xdr:blipFill>
        <a:blip xmlns:r="http://schemas.openxmlformats.org/officeDocument/2006/relationships" r:embed="rId31"/>
        <a:stretch>
          <a:fillRect/>
        </a:stretch>
      </xdr:blipFill>
      <xdr:spPr>
        <a:xfrm>
          <a:off x="455083" y="13185140"/>
          <a:ext cx="3474720" cy="2415540"/>
        </a:xfrm>
        <a:prstGeom prst="rect">
          <a:avLst/>
        </a:prstGeom>
      </xdr:spPr>
    </xdr:pic>
    <xdr:clientData/>
  </xdr:twoCellAnchor>
  <xdr:twoCellAnchor editAs="oneCell">
    <xdr:from>
      <xdr:col>6</xdr:col>
      <xdr:colOff>529167</xdr:colOff>
      <xdr:row>149</xdr:row>
      <xdr:rowOff>84666</xdr:rowOff>
    </xdr:from>
    <xdr:to>
      <xdr:col>10</xdr:col>
      <xdr:colOff>262467</xdr:colOff>
      <xdr:row>162</xdr:row>
      <xdr:rowOff>122766</xdr:rowOff>
    </xdr:to>
    <xdr:pic>
      <xdr:nvPicPr>
        <xdr:cNvPr id="34" name="Imagen 33">
          <a:extLst>
            <a:ext uri="{FF2B5EF4-FFF2-40B4-BE49-F238E27FC236}">
              <a16:creationId xmlns:a16="http://schemas.microsoft.com/office/drawing/2014/main" id="{27E73AB9-2161-41E3-8B0D-AFBA351F5878}"/>
            </a:ext>
          </a:extLst>
        </xdr:cNvPr>
        <xdr:cNvPicPr>
          <a:picLocks noChangeAspect="1"/>
        </xdr:cNvPicPr>
      </xdr:nvPicPr>
      <xdr:blipFill>
        <a:blip xmlns:r="http://schemas.openxmlformats.org/officeDocument/2006/relationships" r:embed="rId32"/>
        <a:stretch>
          <a:fillRect/>
        </a:stretch>
      </xdr:blipFill>
      <xdr:spPr>
        <a:xfrm>
          <a:off x="5131647" y="13206306"/>
          <a:ext cx="3482340" cy="2415540"/>
        </a:xfrm>
        <a:prstGeom prst="rect">
          <a:avLst/>
        </a:prstGeom>
      </xdr:spPr>
    </xdr:pic>
    <xdr:clientData/>
  </xdr:twoCellAnchor>
  <xdr:twoCellAnchor editAs="oneCell">
    <xdr:from>
      <xdr:col>0</xdr:col>
      <xdr:colOff>444500</xdr:colOff>
      <xdr:row>165</xdr:row>
      <xdr:rowOff>63500</xdr:rowOff>
    </xdr:from>
    <xdr:to>
      <xdr:col>4</xdr:col>
      <xdr:colOff>749300</xdr:colOff>
      <xdr:row>178</xdr:row>
      <xdr:rowOff>101600</xdr:rowOff>
    </xdr:to>
    <xdr:pic>
      <xdr:nvPicPr>
        <xdr:cNvPr id="35" name="Imagen 34">
          <a:extLst>
            <a:ext uri="{FF2B5EF4-FFF2-40B4-BE49-F238E27FC236}">
              <a16:creationId xmlns:a16="http://schemas.microsoft.com/office/drawing/2014/main" id="{60009876-A2EC-44C7-9B0A-A6BD9FD2F3E9}"/>
            </a:ext>
          </a:extLst>
        </xdr:cNvPr>
        <xdr:cNvPicPr>
          <a:picLocks noChangeAspect="1"/>
        </xdr:cNvPicPr>
      </xdr:nvPicPr>
      <xdr:blipFill>
        <a:blip xmlns:r="http://schemas.openxmlformats.org/officeDocument/2006/relationships" r:embed="rId33"/>
        <a:stretch>
          <a:fillRect/>
        </a:stretch>
      </xdr:blipFill>
      <xdr:spPr>
        <a:xfrm>
          <a:off x="444500" y="16126460"/>
          <a:ext cx="3474720" cy="2415540"/>
        </a:xfrm>
        <a:prstGeom prst="rect">
          <a:avLst/>
        </a:prstGeom>
      </xdr:spPr>
    </xdr:pic>
    <xdr:clientData/>
  </xdr:twoCellAnchor>
  <xdr:twoCellAnchor editAs="oneCell">
    <xdr:from>
      <xdr:col>6</xdr:col>
      <xdr:colOff>518583</xdr:colOff>
      <xdr:row>165</xdr:row>
      <xdr:rowOff>52916</xdr:rowOff>
    </xdr:from>
    <xdr:to>
      <xdr:col>10</xdr:col>
      <xdr:colOff>251883</xdr:colOff>
      <xdr:row>178</xdr:row>
      <xdr:rowOff>91016</xdr:rowOff>
    </xdr:to>
    <xdr:pic>
      <xdr:nvPicPr>
        <xdr:cNvPr id="36" name="Imagen 35">
          <a:extLst>
            <a:ext uri="{FF2B5EF4-FFF2-40B4-BE49-F238E27FC236}">
              <a16:creationId xmlns:a16="http://schemas.microsoft.com/office/drawing/2014/main" id="{8F82B5F7-363D-4469-A9BE-AF4227D3F48F}"/>
            </a:ext>
          </a:extLst>
        </xdr:cNvPr>
        <xdr:cNvPicPr>
          <a:picLocks noChangeAspect="1"/>
        </xdr:cNvPicPr>
      </xdr:nvPicPr>
      <xdr:blipFill>
        <a:blip xmlns:r="http://schemas.openxmlformats.org/officeDocument/2006/relationships" r:embed="rId34"/>
        <a:stretch>
          <a:fillRect/>
        </a:stretch>
      </xdr:blipFill>
      <xdr:spPr>
        <a:xfrm>
          <a:off x="5121063" y="16115876"/>
          <a:ext cx="3482340" cy="2415540"/>
        </a:xfrm>
        <a:prstGeom prst="rect">
          <a:avLst/>
        </a:prstGeom>
      </xdr:spPr>
    </xdr:pic>
    <xdr:clientData/>
  </xdr:twoCellAnchor>
  <xdr:twoCellAnchor editAs="oneCell">
    <xdr:from>
      <xdr:col>0</xdr:col>
      <xdr:colOff>433917</xdr:colOff>
      <xdr:row>181</xdr:row>
      <xdr:rowOff>74084</xdr:rowOff>
    </xdr:from>
    <xdr:to>
      <xdr:col>4</xdr:col>
      <xdr:colOff>746337</xdr:colOff>
      <xdr:row>194</xdr:row>
      <xdr:rowOff>112184</xdr:rowOff>
    </xdr:to>
    <xdr:pic>
      <xdr:nvPicPr>
        <xdr:cNvPr id="37" name="Imagen 36">
          <a:extLst>
            <a:ext uri="{FF2B5EF4-FFF2-40B4-BE49-F238E27FC236}">
              <a16:creationId xmlns:a16="http://schemas.microsoft.com/office/drawing/2014/main" id="{E5E0BA0E-108C-475C-A7C0-7F52911307E5}"/>
            </a:ext>
          </a:extLst>
        </xdr:cNvPr>
        <xdr:cNvPicPr>
          <a:picLocks noChangeAspect="1"/>
        </xdr:cNvPicPr>
      </xdr:nvPicPr>
      <xdr:blipFill>
        <a:blip xmlns:r="http://schemas.openxmlformats.org/officeDocument/2006/relationships" r:embed="rId35"/>
        <a:stretch>
          <a:fillRect/>
        </a:stretch>
      </xdr:blipFill>
      <xdr:spPr>
        <a:xfrm>
          <a:off x="433917" y="19078364"/>
          <a:ext cx="3482340" cy="2415540"/>
        </a:xfrm>
        <a:prstGeom prst="rect">
          <a:avLst/>
        </a:prstGeom>
      </xdr:spPr>
    </xdr:pic>
    <xdr:clientData/>
  </xdr:twoCellAnchor>
  <xdr:twoCellAnchor editAs="oneCell">
    <xdr:from>
      <xdr:col>6</xdr:col>
      <xdr:colOff>476250</xdr:colOff>
      <xdr:row>181</xdr:row>
      <xdr:rowOff>84667</xdr:rowOff>
    </xdr:from>
    <xdr:to>
      <xdr:col>10</xdr:col>
      <xdr:colOff>217170</xdr:colOff>
      <xdr:row>194</xdr:row>
      <xdr:rowOff>122767</xdr:rowOff>
    </xdr:to>
    <xdr:pic>
      <xdr:nvPicPr>
        <xdr:cNvPr id="38" name="Imagen 37">
          <a:extLst>
            <a:ext uri="{FF2B5EF4-FFF2-40B4-BE49-F238E27FC236}">
              <a16:creationId xmlns:a16="http://schemas.microsoft.com/office/drawing/2014/main" id="{2EBCFD93-2B40-413B-81A1-DCE6FD94F771}"/>
            </a:ext>
          </a:extLst>
        </xdr:cNvPr>
        <xdr:cNvPicPr>
          <a:picLocks noChangeAspect="1"/>
        </xdr:cNvPicPr>
      </xdr:nvPicPr>
      <xdr:blipFill>
        <a:blip xmlns:r="http://schemas.openxmlformats.org/officeDocument/2006/relationships" r:embed="rId36"/>
        <a:stretch>
          <a:fillRect/>
        </a:stretch>
      </xdr:blipFill>
      <xdr:spPr>
        <a:xfrm>
          <a:off x="5078730" y="19088947"/>
          <a:ext cx="3489960" cy="2415540"/>
        </a:xfrm>
        <a:prstGeom prst="rect">
          <a:avLst/>
        </a:prstGeom>
      </xdr:spPr>
    </xdr:pic>
    <xdr:clientData/>
  </xdr:twoCellAnchor>
  <xdr:twoCellAnchor editAs="oneCell">
    <xdr:from>
      <xdr:col>0</xdr:col>
      <xdr:colOff>349250</xdr:colOff>
      <xdr:row>197</xdr:row>
      <xdr:rowOff>74084</xdr:rowOff>
    </xdr:from>
    <xdr:to>
      <xdr:col>4</xdr:col>
      <xdr:colOff>661670</xdr:colOff>
      <xdr:row>210</xdr:row>
      <xdr:rowOff>119804</xdr:rowOff>
    </xdr:to>
    <xdr:pic>
      <xdr:nvPicPr>
        <xdr:cNvPr id="39" name="Imagen 38">
          <a:extLst>
            <a:ext uri="{FF2B5EF4-FFF2-40B4-BE49-F238E27FC236}">
              <a16:creationId xmlns:a16="http://schemas.microsoft.com/office/drawing/2014/main" id="{C0CB1BC9-A624-494E-9B16-9C69DCF68B25}"/>
            </a:ext>
          </a:extLst>
        </xdr:cNvPr>
        <xdr:cNvPicPr>
          <a:picLocks noChangeAspect="1"/>
        </xdr:cNvPicPr>
      </xdr:nvPicPr>
      <xdr:blipFill>
        <a:blip xmlns:r="http://schemas.openxmlformats.org/officeDocument/2006/relationships" r:embed="rId37"/>
        <a:stretch>
          <a:fillRect/>
        </a:stretch>
      </xdr:blipFill>
      <xdr:spPr>
        <a:xfrm>
          <a:off x="349250" y="22073024"/>
          <a:ext cx="3482340" cy="2423160"/>
        </a:xfrm>
        <a:prstGeom prst="rect">
          <a:avLst/>
        </a:prstGeom>
      </xdr:spPr>
    </xdr:pic>
    <xdr:clientData/>
  </xdr:twoCellAnchor>
  <xdr:twoCellAnchor editAs="oneCell">
    <xdr:from>
      <xdr:col>6</xdr:col>
      <xdr:colOff>465667</xdr:colOff>
      <xdr:row>197</xdr:row>
      <xdr:rowOff>63500</xdr:rowOff>
    </xdr:from>
    <xdr:to>
      <xdr:col>10</xdr:col>
      <xdr:colOff>198967</xdr:colOff>
      <xdr:row>210</xdr:row>
      <xdr:rowOff>101600</xdr:rowOff>
    </xdr:to>
    <xdr:pic>
      <xdr:nvPicPr>
        <xdr:cNvPr id="40" name="Imagen 39">
          <a:extLst>
            <a:ext uri="{FF2B5EF4-FFF2-40B4-BE49-F238E27FC236}">
              <a16:creationId xmlns:a16="http://schemas.microsoft.com/office/drawing/2014/main" id="{44BBDDFF-3073-4463-9327-30917732DBE9}"/>
            </a:ext>
          </a:extLst>
        </xdr:cNvPr>
        <xdr:cNvPicPr>
          <a:picLocks noChangeAspect="1"/>
        </xdr:cNvPicPr>
      </xdr:nvPicPr>
      <xdr:blipFill>
        <a:blip xmlns:r="http://schemas.openxmlformats.org/officeDocument/2006/relationships" r:embed="rId38"/>
        <a:stretch>
          <a:fillRect/>
        </a:stretch>
      </xdr:blipFill>
      <xdr:spPr>
        <a:xfrm>
          <a:off x="5068147" y="22062440"/>
          <a:ext cx="3482340" cy="2415540"/>
        </a:xfrm>
        <a:prstGeom prst="rect">
          <a:avLst/>
        </a:prstGeom>
      </xdr:spPr>
    </xdr:pic>
    <xdr:clientData/>
  </xdr:twoCellAnchor>
  <xdr:twoCellAnchor editAs="oneCell">
    <xdr:from>
      <xdr:col>6</xdr:col>
      <xdr:colOff>444500</xdr:colOff>
      <xdr:row>213</xdr:row>
      <xdr:rowOff>63500</xdr:rowOff>
    </xdr:from>
    <xdr:to>
      <xdr:col>10</xdr:col>
      <xdr:colOff>177800</xdr:colOff>
      <xdr:row>226</xdr:row>
      <xdr:rowOff>101600</xdr:rowOff>
    </xdr:to>
    <xdr:pic>
      <xdr:nvPicPr>
        <xdr:cNvPr id="41" name="Imagen 40">
          <a:extLst>
            <a:ext uri="{FF2B5EF4-FFF2-40B4-BE49-F238E27FC236}">
              <a16:creationId xmlns:a16="http://schemas.microsoft.com/office/drawing/2014/main" id="{EE954C11-894B-491F-93C0-75615AD84246}"/>
            </a:ext>
          </a:extLst>
        </xdr:cNvPr>
        <xdr:cNvPicPr>
          <a:picLocks noChangeAspect="1"/>
        </xdr:cNvPicPr>
      </xdr:nvPicPr>
      <xdr:blipFill>
        <a:blip xmlns:r="http://schemas.openxmlformats.org/officeDocument/2006/relationships" r:embed="rId39"/>
        <a:stretch>
          <a:fillRect/>
        </a:stretch>
      </xdr:blipFill>
      <xdr:spPr>
        <a:xfrm>
          <a:off x="5046980" y="25003760"/>
          <a:ext cx="3482340" cy="2514600"/>
        </a:xfrm>
        <a:prstGeom prst="rect">
          <a:avLst/>
        </a:prstGeom>
      </xdr:spPr>
    </xdr:pic>
    <xdr:clientData/>
  </xdr:twoCellAnchor>
  <xdr:twoCellAnchor editAs="oneCell">
    <xdr:from>
      <xdr:col>0</xdr:col>
      <xdr:colOff>455083</xdr:colOff>
      <xdr:row>213</xdr:row>
      <xdr:rowOff>63500</xdr:rowOff>
    </xdr:from>
    <xdr:to>
      <xdr:col>4</xdr:col>
      <xdr:colOff>761003</xdr:colOff>
      <xdr:row>226</xdr:row>
      <xdr:rowOff>150906</xdr:rowOff>
    </xdr:to>
    <xdr:pic>
      <xdr:nvPicPr>
        <xdr:cNvPr id="42" name="Imagen 41">
          <a:extLst>
            <a:ext uri="{FF2B5EF4-FFF2-40B4-BE49-F238E27FC236}">
              <a16:creationId xmlns:a16="http://schemas.microsoft.com/office/drawing/2014/main" id="{53D377C1-741E-4793-B44E-EEA56EC12AA2}"/>
            </a:ext>
          </a:extLst>
        </xdr:cNvPr>
        <xdr:cNvPicPr>
          <a:picLocks noChangeAspect="1"/>
        </xdr:cNvPicPr>
      </xdr:nvPicPr>
      <xdr:blipFill>
        <a:blip xmlns:r="http://schemas.openxmlformats.org/officeDocument/2006/relationships" r:embed="rId40"/>
        <a:stretch>
          <a:fillRect/>
        </a:stretch>
      </xdr:blipFill>
      <xdr:spPr>
        <a:xfrm>
          <a:off x="455083" y="25003760"/>
          <a:ext cx="3475840" cy="2563906"/>
        </a:xfrm>
        <a:prstGeom prst="rect">
          <a:avLst/>
        </a:prstGeom>
      </xdr:spPr>
    </xdr:pic>
    <xdr:clientData/>
  </xdr:twoCellAnchor>
  <xdr:twoCellAnchor editAs="oneCell">
    <xdr:from>
      <xdr:col>0</xdr:col>
      <xdr:colOff>476250</xdr:colOff>
      <xdr:row>229</xdr:row>
      <xdr:rowOff>52917</xdr:rowOff>
    </xdr:from>
    <xdr:to>
      <xdr:col>4</xdr:col>
      <xdr:colOff>788670</xdr:colOff>
      <xdr:row>242</xdr:row>
      <xdr:rowOff>98637</xdr:rowOff>
    </xdr:to>
    <xdr:pic>
      <xdr:nvPicPr>
        <xdr:cNvPr id="43" name="Imagen 42">
          <a:extLst>
            <a:ext uri="{FF2B5EF4-FFF2-40B4-BE49-F238E27FC236}">
              <a16:creationId xmlns:a16="http://schemas.microsoft.com/office/drawing/2014/main" id="{568EA29A-2E6F-4EF4-91D4-AC93C5D303BD}"/>
            </a:ext>
          </a:extLst>
        </xdr:cNvPr>
        <xdr:cNvPicPr>
          <a:picLocks noChangeAspect="1"/>
        </xdr:cNvPicPr>
      </xdr:nvPicPr>
      <xdr:blipFill>
        <a:blip xmlns:r="http://schemas.openxmlformats.org/officeDocument/2006/relationships" r:embed="rId41"/>
        <a:stretch>
          <a:fillRect/>
        </a:stretch>
      </xdr:blipFill>
      <xdr:spPr>
        <a:xfrm>
          <a:off x="476250" y="28041177"/>
          <a:ext cx="3482340" cy="2522220"/>
        </a:xfrm>
        <a:prstGeom prst="rect">
          <a:avLst/>
        </a:prstGeom>
      </xdr:spPr>
    </xdr:pic>
    <xdr:clientData/>
  </xdr:twoCellAnchor>
  <xdr:twoCellAnchor editAs="oneCell">
    <xdr:from>
      <xdr:col>6</xdr:col>
      <xdr:colOff>381000</xdr:colOff>
      <xdr:row>229</xdr:row>
      <xdr:rowOff>63500</xdr:rowOff>
    </xdr:from>
    <xdr:to>
      <xdr:col>10</xdr:col>
      <xdr:colOff>121920</xdr:colOff>
      <xdr:row>242</xdr:row>
      <xdr:rowOff>109220</xdr:rowOff>
    </xdr:to>
    <xdr:pic>
      <xdr:nvPicPr>
        <xdr:cNvPr id="44" name="Imagen 43">
          <a:extLst>
            <a:ext uri="{FF2B5EF4-FFF2-40B4-BE49-F238E27FC236}">
              <a16:creationId xmlns:a16="http://schemas.microsoft.com/office/drawing/2014/main" id="{3F23C567-90D3-46FE-9FDC-114F671E7AC0}"/>
            </a:ext>
          </a:extLst>
        </xdr:cNvPr>
        <xdr:cNvPicPr>
          <a:picLocks noChangeAspect="1"/>
        </xdr:cNvPicPr>
      </xdr:nvPicPr>
      <xdr:blipFill>
        <a:blip xmlns:r="http://schemas.openxmlformats.org/officeDocument/2006/relationships" r:embed="rId42"/>
        <a:stretch>
          <a:fillRect/>
        </a:stretch>
      </xdr:blipFill>
      <xdr:spPr>
        <a:xfrm>
          <a:off x="4983480" y="28051760"/>
          <a:ext cx="3489960" cy="2522220"/>
        </a:xfrm>
        <a:prstGeom prst="rect">
          <a:avLst/>
        </a:prstGeom>
      </xdr:spPr>
    </xdr:pic>
    <xdr:clientData/>
  </xdr:twoCellAnchor>
  <xdr:twoCellAnchor editAs="oneCell">
    <xdr:from>
      <xdr:col>0</xdr:col>
      <xdr:colOff>328084</xdr:colOff>
      <xdr:row>453</xdr:row>
      <xdr:rowOff>52916</xdr:rowOff>
    </xdr:from>
    <xdr:to>
      <xdr:col>4</xdr:col>
      <xdr:colOff>632884</xdr:colOff>
      <xdr:row>466</xdr:row>
      <xdr:rowOff>91016</xdr:rowOff>
    </xdr:to>
    <xdr:pic>
      <xdr:nvPicPr>
        <xdr:cNvPr id="45" name="Imagen 44">
          <a:extLst>
            <a:ext uri="{FF2B5EF4-FFF2-40B4-BE49-F238E27FC236}">
              <a16:creationId xmlns:a16="http://schemas.microsoft.com/office/drawing/2014/main" id="{7AEC3AB1-E6E8-4BE1-94E8-12BA7A4F99B3}"/>
            </a:ext>
          </a:extLst>
        </xdr:cNvPr>
        <xdr:cNvPicPr>
          <a:picLocks noChangeAspect="1"/>
        </xdr:cNvPicPr>
      </xdr:nvPicPr>
      <xdr:blipFill>
        <a:blip xmlns:r="http://schemas.openxmlformats.org/officeDocument/2006/relationships" r:embed="rId43"/>
        <a:stretch>
          <a:fillRect/>
        </a:stretch>
      </xdr:blipFill>
      <xdr:spPr>
        <a:xfrm>
          <a:off x="328084" y="57827756"/>
          <a:ext cx="3474720" cy="2415540"/>
        </a:xfrm>
        <a:prstGeom prst="rect">
          <a:avLst/>
        </a:prstGeom>
      </xdr:spPr>
    </xdr:pic>
    <xdr:clientData/>
  </xdr:twoCellAnchor>
  <xdr:twoCellAnchor editAs="oneCell">
    <xdr:from>
      <xdr:col>6</xdr:col>
      <xdr:colOff>508000</xdr:colOff>
      <xdr:row>453</xdr:row>
      <xdr:rowOff>74083</xdr:rowOff>
    </xdr:from>
    <xdr:to>
      <xdr:col>10</xdr:col>
      <xdr:colOff>248920</xdr:colOff>
      <xdr:row>466</xdr:row>
      <xdr:rowOff>119803</xdr:rowOff>
    </xdr:to>
    <xdr:pic>
      <xdr:nvPicPr>
        <xdr:cNvPr id="46" name="Imagen 45">
          <a:extLst>
            <a:ext uri="{FF2B5EF4-FFF2-40B4-BE49-F238E27FC236}">
              <a16:creationId xmlns:a16="http://schemas.microsoft.com/office/drawing/2014/main" id="{EFF8FC6C-8B42-4C5B-9824-5892DCFFA5F6}"/>
            </a:ext>
          </a:extLst>
        </xdr:cNvPr>
        <xdr:cNvPicPr>
          <a:picLocks noChangeAspect="1"/>
        </xdr:cNvPicPr>
      </xdr:nvPicPr>
      <xdr:blipFill>
        <a:blip xmlns:r="http://schemas.openxmlformats.org/officeDocument/2006/relationships" r:embed="rId44"/>
        <a:stretch>
          <a:fillRect/>
        </a:stretch>
      </xdr:blipFill>
      <xdr:spPr>
        <a:xfrm>
          <a:off x="5110480" y="57848923"/>
          <a:ext cx="3489960" cy="2423160"/>
        </a:xfrm>
        <a:prstGeom prst="rect">
          <a:avLst/>
        </a:prstGeom>
      </xdr:spPr>
    </xdr:pic>
    <xdr:clientData/>
  </xdr:twoCellAnchor>
  <xdr:twoCellAnchor editAs="oneCell">
    <xdr:from>
      <xdr:col>0</xdr:col>
      <xdr:colOff>539750</xdr:colOff>
      <xdr:row>469</xdr:row>
      <xdr:rowOff>95250</xdr:rowOff>
    </xdr:from>
    <xdr:to>
      <xdr:col>4</xdr:col>
      <xdr:colOff>852170</xdr:colOff>
      <xdr:row>482</xdr:row>
      <xdr:rowOff>140970</xdr:rowOff>
    </xdr:to>
    <xdr:pic>
      <xdr:nvPicPr>
        <xdr:cNvPr id="47" name="Imagen 46">
          <a:extLst>
            <a:ext uri="{FF2B5EF4-FFF2-40B4-BE49-F238E27FC236}">
              <a16:creationId xmlns:a16="http://schemas.microsoft.com/office/drawing/2014/main" id="{A8C2E007-0C9B-406F-8EFB-E67DBC91DADD}"/>
            </a:ext>
          </a:extLst>
        </xdr:cNvPr>
        <xdr:cNvPicPr>
          <a:picLocks noChangeAspect="1"/>
        </xdr:cNvPicPr>
      </xdr:nvPicPr>
      <xdr:blipFill>
        <a:blip xmlns:r="http://schemas.openxmlformats.org/officeDocument/2006/relationships" r:embed="rId45"/>
        <a:stretch>
          <a:fillRect/>
        </a:stretch>
      </xdr:blipFill>
      <xdr:spPr>
        <a:xfrm>
          <a:off x="539750" y="60811410"/>
          <a:ext cx="3482340" cy="2423160"/>
        </a:xfrm>
        <a:prstGeom prst="rect">
          <a:avLst/>
        </a:prstGeom>
      </xdr:spPr>
    </xdr:pic>
    <xdr:clientData/>
  </xdr:twoCellAnchor>
  <xdr:twoCellAnchor editAs="oneCell">
    <xdr:from>
      <xdr:col>6</xdr:col>
      <xdr:colOff>529167</xdr:colOff>
      <xdr:row>469</xdr:row>
      <xdr:rowOff>63500</xdr:rowOff>
    </xdr:from>
    <xdr:to>
      <xdr:col>10</xdr:col>
      <xdr:colOff>270087</xdr:colOff>
      <xdr:row>482</xdr:row>
      <xdr:rowOff>109220</xdr:rowOff>
    </xdr:to>
    <xdr:pic>
      <xdr:nvPicPr>
        <xdr:cNvPr id="48" name="Imagen 47">
          <a:extLst>
            <a:ext uri="{FF2B5EF4-FFF2-40B4-BE49-F238E27FC236}">
              <a16:creationId xmlns:a16="http://schemas.microsoft.com/office/drawing/2014/main" id="{1D5E7595-4B31-459C-AE15-98DDC98CC2E1}"/>
            </a:ext>
          </a:extLst>
        </xdr:cNvPr>
        <xdr:cNvPicPr>
          <a:picLocks noChangeAspect="1"/>
        </xdr:cNvPicPr>
      </xdr:nvPicPr>
      <xdr:blipFill>
        <a:blip xmlns:r="http://schemas.openxmlformats.org/officeDocument/2006/relationships" r:embed="rId46"/>
        <a:stretch>
          <a:fillRect/>
        </a:stretch>
      </xdr:blipFill>
      <xdr:spPr>
        <a:xfrm>
          <a:off x="5131647" y="60779660"/>
          <a:ext cx="3489960" cy="242316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9</xdr:col>
      <xdr:colOff>716616</xdr:colOff>
      <xdr:row>0</xdr:row>
      <xdr:rowOff>128818</xdr:rowOff>
    </xdr:from>
    <xdr:ext cx="843803" cy="299808"/>
    <xdr:pic>
      <xdr:nvPicPr>
        <xdr:cNvPr id="2" name="2 Imagen">
          <a:extLst>
            <a:ext uri="{FF2B5EF4-FFF2-40B4-BE49-F238E27FC236}">
              <a16:creationId xmlns:a16="http://schemas.microsoft.com/office/drawing/2014/main" id="{9B4F97A8-70EA-46EA-B39E-1E165B7E7CC3}"/>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6484956" y="128818"/>
          <a:ext cx="843803" cy="299808"/>
        </a:xfrm>
        <a:prstGeom prst="rect">
          <a:avLst/>
        </a:prstGeom>
      </xdr:spPr>
    </xdr:pic>
    <xdr:clientData/>
  </xdr:oneCellAnchor>
  <xdr:oneCellAnchor>
    <xdr:from>
      <xdr:col>2</xdr:col>
      <xdr:colOff>200024</xdr:colOff>
      <xdr:row>0</xdr:row>
      <xdr:rowOff>180976</xdr:rowOff>
    </xdr:from>
    <xdr:ext cx="714375" cy="247649"/>
    <xdr:pic>
      <xdr:nvPicPr>
        <xdr:cNvPr id="3" name="4 Imagen">
          <a:extLst>
            <a:ext uri="{FF2B5EF4-FFF2-40B4-BE49-F238E27FC236}">
              <a16:creationId xmlns:a16="http://schemas.microsoft.com/office/drawing/2014/main" id="{47249219-A496-4653-B610-133B23445E14}"/>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771524" y="180976"/>
          <a:ext cx="714375" cy="247649"/>
        </a:xfrm>
        <a:prstGeom prst="rect">
          <a:avLst/>
        </a:prstGeom>
      </xdr:spPr>
    </xdr:pic>
    <xdr:clientData/>
  </xdr:oneCellAnchor>
  <xdr:twoCellAnchor editAs="oneCell">
    <xdr:from>
      <xdr:col>1</xdr:col>
      <xdr:colOff>28575</xdr:colOff>
      <xdr:row>5</xdr:row>
      <xdr:rowOff>38100</xdr:rowOff>
    </xdr:from>
    <xdr:to>
      <xdr:col>6</xdr:col>
      <xdr:colOff>522300</xdr:colOff>
      <xdr:row>18</xdr:row>
      <xdr:rowOff>144075</xdr:rowOff>
    </xdr:to>
    <xdr:pic>
      <xdr:nvPicPr>
        <xdr:cNvPr id="4" name="Imagen 3">
          <a:extLst>
            <a:ext uri="{FF2B5EF4-FFF2-40B4-BE49-F238E27FC236}">
              <a16:creationId xmlns:a16="http://schemas.microsoft.com/office/drawing/2014/main" id="{43F30806-B2D7-4F55-99F4-70F266A6CA8E}"/>
            </a:ext>
          </a:extLst>
        </xdr:cNvPr>
        <xdr:cNvPicPr>
          <a:picLocks noChangeAspect="1"/>
        </xdr:cNvPicPr>
      </xdr:nvPicPr>
      <xdr:blipFill>
        <a:blip xmlns:r="http://schemas.openxmlformats.org/officeDocument/2006/relationships" r:embed="rId3" cstate="screen">
          <a:extLst>
            <a:ext uri="{28A0092B-C50C-407E-A947-70E740481C1C}">
              <a14:useLocalDpi xmlns:a14="http://schemas.microsoft.com/office/drawing/2010/main"/>
            </a:ext>
          </a:extLst>
        </a:blip>
        <a:srcRect/>
        <a:stretch/>
      </xdr:blipFill>
      <xdr:spPr>
        <a:xfrm>
          <a:off x="280035" y="1463040"/>
          <a:ext cx="3541725" cy="2498655"/>
        </a:xfrm>
        <a:prstGeom prst="rect">
          <a:avLst/>
        </a:prstGeom>
      </xdr:spPr>
    </xdr:pic>
    <xdr:clientData/>
  </xdr:twoCellAnchor>
  <xdr:twoCellAnchor editAs="oneCell">
    <xdr:from>
      <xdr:col>7</xdr:col>
      <xdr:colOff>9525</xdr:colOff>
      <xdr:row>5</xdr:row>
      <xdr:rowOff>38100</xdr:rowOff>
    </xdr:from>
    <xdr:to>
      <xdr:col>11</xdr:col>
      <xdr:colOff>512775</xdr:colOff>
      <xdr:row>18</xdr:row>
      <xdr:rowOff>144075</xdr:rowOff>
    </xdr:to>
    <xdr:pic>
      <xdr:nvPicPr>
        <xdr:cNvPr id="5" name="Imagen 4">
          <a:extLst>
            <a:ext uri="{FF2B5EF4-FFF2-40B4-BE49-F238E27FC236}">
              <a16:creationId xmlns:a16="http://schemas.microsoft.com/office/drawing/2014/main" id="{AEE89429-8C08-4972-BF2C-138534D78818}"/>
            </a:ext>
          </a:extLst>
        </xdr:cNvPr>
        <xdr:cNvPicPr>
          <a:picLocks noChangeAspect="1"/>
        </xdr:cNvPicPr>
      </xdr:nvPicPr>
      <xdr:blipFill>
        <a:blip xmlns:r="http://schemas.openxmlformats.org/officeDocument/2006/relationships" r:embed="rId4" cstate="screen">
          <a:extLst>
            <a:ext uri="{28A0092B-C50C-407E-A947-70E740481C1C}">
              <a14:useLocalDpi xmlns:a14="http://schemas.microsoft.com/office/drawing/2010/main"/>
            </a:ext>
          </a:extLst>
        </a:blip>
        <a:srcRect/>
        <a:stretch/>
      </xdr:blipFill>
      <xdr:spPr>
        <a:xfrm>
          <a:off x="3888105" y="1463040"/>
          <a:ext cx="3543630" cy="2498655"/>
        </a:xfrm>
        <a:prstGeom prst="rect">
          <a:avLst/>
        </a:prstGeom>
      </xdr:spPr>
    </xdr:pic>
    <xdr:clientData/>
  </xdr:twoCellAnchor>
  <xdr:twoCellAnchor editAs="oneCell">
    <xdr:from>
      <xdr:col>1</xdr:col>
      <xdr:colOff>28575</xdr:colOff>
      <xdr:row>21</xdr:row>
      <xdr:rowOff>38100</xdr:rowOff>
    </xdr:from>
    <xdr:to>
      <xdr:col>6</xdr:col>
      <xdr:colOff>522300</xdr:colOff>
      <xdr:row>34</xdr:row>
      <xdr:rowOff>144075</xdr:rowOff>
    </xdr:to>
    <xdr:pic>
      <xdr:nvPicPr>
        <xdr:cNvPr id="6" name="Imagen 5">
          <a:extLst>
            <a:ext uri="{FF2B5EF4-FFF2-40B4-BE49-F238E27FC236}">
              <a16:creationId xmlns:a16="http://schemas.microsoft.com/office/drawing/2014/main" id="{6F3EFF57-9978-4967-B1DB-31A9155A2798}"/>
            </a:ext>
          </a:extLst>
        </xdr:cNvPr>
        <xdr:cNvPicPr>
          <a:picLocks noChangeAspect="1"/>
        </xdr:cNvPicPr>
      </xdr:nvPicPr>
      <xdr:blipFill>
        <a:blip xmlns:r="http://schemas.openxmlformats.org/officeDocument/2006/relationships" r:embed="rId5" cstate="screen">
          <a:extLst>
            <a:ext uri="{28A0092B-C50C-407E-A947-70E740481C1C}">
              <a14:useLocalDpi xmlns:a14="http://schemas.microsoft.com/office/drawing/2010/main"/>
            </a:ext>
          </a:extLst>
        </a:blip>
        <a:srcRect/>
        <a:stretch/>
      </xdr:blipFill>
      <xdr:spPr>
        <a:xfrm>
          <a:off x="280035" y="4457700"/>
          <a:ext cx="3541725" cy="2498655"/>
        </a:xfrm>
        <a:prstGeom prst="rect">
          <a:avLst/>
        </a:prstGeom>
      </xdr:spPr>
    </xdr:pic>
    <xdr:clientData/>
  </xdr:twoCellAnchor>
  <xdr:twoCellAnchor editAs="oneCell">
    <xdr:from>
      <xdr:col>7</xdr:col>
      <xdr:colOff>9525</xdr:colOff>
      <xdr:row>21</xdr:row>
      <xdr:rowOff>38100</xdr:rowOff>
    </xdr:from>
    <xdr:to>
      <xdr:col>11</xdr:col>
      <xdr:colOff>512775</xdr:colOff>
      <xdr:row>34</xdr:row>
      <xdr:rowOff>144075</xdr:rowOff>
    </xdr:to>
    <xdr:pic>
      <xdr:nvPicPr>
        <xdr:cNvPr id="7" name="Imagen 6">
          <a:extLst>
            <a:ext uri="{FF2B5EF4-FFF2-40B4-BE49-F238E27FC236}">
              <a16:creationId xmlns:a16="http://schemas.microsoft.com/office/drawing/2014/main" id="{19AFBD39-EFD8-4EBC-86EF-4188A366534C}"/>
            </a:ext>
          </a:extLst>
        </xdr:cNvPr>
        <xdr:cNvPicPr>
          <a:picLocks noChangeAspect="1"/>
        </xdr:cNvPicPr>
      </xdr:nvPicPr>
      <xdr:blipFill>
        <a:blip xmlns:r="http://schemas.openxmlformats.org/officeDocument/2006/relationships" r:embed="rId6" cstate="screen">
          <a:extLst>
            <a:ext uri="{28A0092B-C50C-407E-A947-70E740481C1C}">
              <a14:useLocalDpi xmlns:a14="http://schemas.microsoft.com/office/drawing/2010/main"/>
            </a:ext>
          </a:extLst>
        </a:blip>
        <a:srcRect/>
        <a:stretch/>
      </xdr:blipFill>
      <xdr:spPr>
        <a:xfrm>
          <a:off x="3888105" y="4457700"/>
          <a:ext cx="3543630" cy="2498655"/>
        </a:xfrm>
        <a:prstGeom prst="rect">
          <a:avLst/>
        </a:prstGeom>
      </xdr:spPr>
    </xdr:pic>
    <xdr:clientData/>
  </xdr:twoCellAnchor>
  <xdr:twoCellAnchor editAs="oneCell">
    <xdr:from>
      <xdr:col>1</xdr:col>
      <xdr:colOff>19050</xdr:colOff>
      <xdr:row>53</xdr:row>
      <xdr:rowOff>28575</xdr:rowOff>
    </xdr:from>
    <xdr:to>
      <xdr:col>6</xdr:col>
      <xdr:colOff>556036</xdr:colOff>
      <xdr:row>66</xdr:row>
      <xdr:rowOff>173355</xdr:rowOff>
    </xdr:to>
    <xdr:pic>
      <xdr:nvPicPr>
        <xdr:cNvPr id="8" name="Imagen 7">
          <a:extLst>
            <a:ext uri="{FF2B5EF4-FFF2-40B4-BE49-F238E27FC236}">
              <a16:creationId xmlns:a16="http://schemas.microsoft.com/office/drawing/2014/main" id="{4B8709BE-8E31-41EA-87D3-AF0EEBDAF7E8}"/>
            </a:ext>
          </a:extLst>
        </xdr:cNvPr>
        <xdr:cNvPicPr>
          <a:picLocks noChangeAspect="1"/>
        </xdr:cNvPicPr>
      </xdr:nvPicPr>
      <xdr:blipFill>
        <a:blip xmlns:r="http://schemas.openxmlformats.org/officeDocument/2006/relationships" r:embed="rId7"/>
        <a:stretch>
          <a:fillRect/>
        </a:stretch>
      </xdr:blipFill>
      <xdr:spPr>
        <a:xfrm>
          <a:off x="270510" y="10391775"/>
          <a:ext cx="3584986" cy="2522220"/>
        </a:xfrm>
        <a:prstGeom prst="rect">
          <a:avLst/>
        </a:prstGeom>
      </xdr:spPr>
    </xdr:pic>
    <xdr:clientData/>
  </xdr:twoCellAnchor>
  <xdr:twoCellAnchor editAs="oneCell">
    <xdr:from>
      <xdr:col>7</xdr:col>
      <xdr:colOff>38100</xdr:colOff>
      <xdr:row>53</xdr:row>
      <xdr:rowOff>38100</xdr:rowOff>
    </xdr:from>
    <xdr:to>
      <xdr:col>11</xdr:col>
      <xdr:colOff>516143</xdr:colOff>
      <xdr:row>66</xdr:row>
      <xdr:rowOff>141353</xdr:rowOff>
    </xdr:to>
    <xdr:pic>
      <xdr:nvPicPr>
        <xdr:cNvPr id="9" name="Imagen 8">
          <a:extLst>
            <a:ext uri="{FF2B5EF4-FFF2-40B4-BE49-F238E27FC236}">
              <a16:creationId xmlns:a16="http://schemas.microsoft.com/office/drawing/2014/main" id="{9F63E3D0-4DD2-4A4B-94D9-172098397801}"/>
            </a:ext>
          </a:extLst>
        </xdr:cNvPr>
        <xdr:cNvPicPr>
          <a:picLocks noChangeAspect="1"/>
        </xdr:cNvPicPr>
      </xdr:nvPicPr>
      <xdr:blipFill>
        <a:blip xmlns:r="http://schemas.openxmlformats.org/officeDocument/2006/relationships" r:embed="rId8"/>
        <a:stretch>
          <a:fillRect/>
        </a:stretch>
      </xdr:blipFill>
      <xdr:spPr>
        <a:xfrm>
          <a:off x="3916680" y="10401300"/>
          <a:ext cx="3518423" cy="2480693"/>
        </a:xfrm>
        <a:prstGeom prst="rect">
          <a:avLst/>
        </a:prstGeom>
      </xdr:spPr>
    </xdr:pic>
    <xdr:clientData/>
  </xdr:twoCellAnchor>
  <xdr:twoCellAnchor editAs="oneCell">
    <xdr:from>
      <xdr:col>7</xdr:col>
      <xdr:colOff>19050</xdr:colOff>
      <xdr:row>37</xdr:row>
      <xdr:rowOff>47626</xdr:rowOff>
    </xdr:from>
    <xdr:to>
      <xdr:col>11</xdr:col>
      <xdr:colOff>523211</xdr:colOff>
      <xdr:row>50</xdr:row>
      <xdr:rowOff>161926</xdr:rowOff>
    </xdr:to>
    <xdr:pic>
      <xdr:nvPicPr>
        <xdr:cNvPr id="10" name="Imagen 9">
          <a:extLst>
            <a:ext uri="{FF2B5EF4-FFF2-40B4-BE49-F238E27FC236}">
              <a16:creationId xmlns:a16="http://schemas.microsoft.com/office/drawing/2014/main" id="{3F24C1B9-2F48-4512-A672-A11435639EBC}"/>
            </a:ext>
          </a:extLst>
        </xdr:cNvPr>
        <xdr:cNvPicPr>
          <a:picLocks noChangeAspect="1"/>
        </xdr:cNvPicPr>
      </xdr:nvPicPr>
      <xdr:blipFill>
        <a:blip xmlns:r="http://schemas.openxmlformats.org/officeDocument/2006/relationships" r:embed="rId9"/>
        <a:stretch>
          <a:fillRect/>
        </a:stretch>
      </xdr:blipFill>
      <xdr:spPr>
        <a:xfrm>
          <a:off x="3897630" y="7461886"/>
          <a:ext cx="3544541" cy="2491740"/>
        </a:xfrm>
        <a:prstGeom prst="rect">
          <a:avLst/>
        </a:prstGeom>
      </xdr:spPr>
    </xdr:pic>
    <xdr:clientData/>
  </xdr:twoCellAnchor>
  <xdr:twoCellAnchor editAs="oneCell">
    <xdr:from>
      <xdr:col>2</xdr:col>
      <xdr:colOff>438150</xdr:colOff>
      <xdr:row>37</xdr:row>
      <xdr:rowOff>28575</xdr:rowOff>
    </xdr:from>
    <xdr:to>
      <xdr:col>5</xdr:col>
      <xdr:colOff>545807</xdr:colOff>
      <xdr:row>50</xdr:row>
      <xdr:rowOff>161925</xdr:rowOff>
    </xdr:to>
    <xdr:pic>
      <xdr:nvPicPr>
        <xdr:cNvPr id="11" name="Imagen 10">
          <a:extLst>
            <a:ext uri="{FF2B5EF4-FFF2-40B4-BE49-F238E27FC236}">
              <a16:creationId xmlns:a16="http://schemas.microsoft.com/office/drawing/2014/main" id="{71FAA097-C9C4-450A-AE1C-00E19E1165EB}"/>
            </a:ext>
          </a:extLst>
        </xdr:cNvPr>
        <xdr:cNvPicPr>
          <a:picLocks noChangeAspect="1"/>
        </xdr:cNvPicPr>
      </xdr:nvPicPr>
      <xdr:blipFill>
        <a:blip xmlns:r="http://schemas.openxmlformats.org/officeDocument/2006/relationships" r:embed="rId10"/>
        <a:stretch>
          <a:fillRect/>
        </a:stretch>
      </xdr:blipFill>
      <xdr:spPr>
        <a:xfrm>
          <a:off x="1009650" y="7442835"/>
          <a:ext cx="2012657" cy="2510790"/>
        </a:xfrm>
        <a:prstGeom prst="rect">
          <a:avLst/>
        </a:prstGeom>
      </xdr:spPr>
    </xdr:pic>
    <xdr:clientData/>
  </xdr:twoCellAnchor>
  <xdr:twoCellAnchor editAs="oneCell">
    <xdr:from>
      <xdr:col>1</xdr:col>
      <xdr:colOff>76200</xdr:colOff>
      <xdr:row>69</xdr:row>
      <xdr:rowOff>38099</xdr:rowOff>
    </xdr:from>
    <xdr:to>
      <xdr:col>6</xdr:col>
      <xdr:colOff>530225</xdr:colOff>
      <xdr:row>82</xdr:row>
      <xdr:rowOff>123824</xdr:rowOff>
    </xdr:to>
    <xdr:pic>
      <xdr:nvPicPr>
        <xdr:cNvPr id="12" name="Imagen 11">
          <a:extLst>
            <a:ext uri="{FF2B5EF4-FFF2-40B4-BE49-F238E27FC236}">
              <a16:creationId xmlns:a16="http://schemas.microsoft.com/office/drawing/2014/main" id="{1B6DCB7A-F05E-4887-865C-E1B4469CA66F}"/>
            </a:ext>
          </a:extLst>
        </xdr:cNvPr>
        <xdr:cNvPicPr>
          <a:picLocks noChangeAspect="1"/>
        </xdr:cNvPicPr>
      </xdr:nvPicPr>
      <xdr:blipFill>
        <a:blip xmlns:r="http://schemas.openxmlformats.org/officeDocument/2006/relationships" r:embed="rId11" cstate="screen">
          <a:extLst>
            <a:ext uri="{28A0092B-C50C-407E-A947-70E740481C1C}">
              <a14:useLocalDpi xmlns:a14="http://schemas.microsoft.com/office/drawing/2010/main"/>
            </a:ext>
          </a:extLst>
        </a:blip>
        <a:stretch>
          <a:fillRect/>
        </a:stretch>
      </xdr:blipFill>
      <xdr:spPr>
        <a:xfrm>
          <a:off x="327660" y="13350239"/>
          <a:ext cx="3502025" cy="2463165"/>
        </a:xfrm>
        <a:prstGeom prst="rect">
          <a:avLst/>
        </a:prstGeom>
      </xdr:spPr>
    </xdr:pic>
    <xdr:clientData/>
  </xdr:twoCellAnchor>
  <xdr:twoCellAnchor editAs="oneCell">
    <xdr:from>
      <xdr:col>7</xdr:col>
      <xdr:colOff>47625</xdr:colOff>
      <xdr:row>69</xdr:row>
      <xdr:rowOff>38100</xdr:rowOff>
    </xdr:from>
    <xdr:to>
      <xdr:col>11</xdr:col>
      <xdr:colOff>498475</xdr:colOff>
      <xdr:row>82</xdr:row>
      <xdr:rowOff>114300</xdr:rowOff>
    </xdr:to>
    <xdr:pic>
      <xdr:nvPicPr>
        <xdr:cNvPr id="13" name="Imagen 12">
          <a:extLst>
            <a:ext uri="{FF2B5EF4-FFF2-40B4-BE49-F238E27FC236}">
              <a16:creationId xmlns:a16="http://schemas.microsoft.com/office/drawing/2014/main" id="{ABBF96EA-4D42-4B08-8F22-858F53ECBF36}"/>
            </a:ext>
          </a:extLst>
        </xdr:cNvPr>
        <xdr:cNvPicPr>
          <a:picLocks noChangeAspect="1"/>
        </xdr:cNvPicPr>
      </xdr:nvPicPr>
      <xdr:blipFill>
        <a:blip xmlns:r="http://schemas.openxmlformats.org/officeDocument/2006/relationships" r:embed="rId12" cstate="screen">
          <a:extLst>
            <a:ext uri="{28A0092B-C50C-407E-A947-70E740481C1C}">
              <a14:useLocalDpi xmlns:a14="http://schemas.microsoft.com/office/drawing/2010/main"/>
            </a:ext>
          </a:extLst>
        </a:blip>
        <a:stretch>
          <a:fillRect/>
        </a:stretch>
      </xdr:blipFill>
      <xdr:spPr>
        <a:xfrm>
          <a:off x="3926205" y="13350240"/>
          <a:ext cx="3491230" cy="2453640"/>
        </a:xfrm>
        <a:prstGeom prst="rect">
          <a:avLst/>
        </a:prstGeom>
      </xdr:spPr>
    </xdr:pic>
    <xdr:clientData/>
  </xdr:twoCellAnchor>
  <xdr:twoCellAnchor editAs="oneCell">
    <xdr:from>
      <xdr:col>1</xdr:col>
      <xdr:colOff>28575</xdr:colOff>
      <xdr:row>85</xdr:row>
      <xdr:rowOff>28575</xdr:rowOff>
    </xdr:from>
    <xdr:to>
      <xdr:col>6</xdr:col>
      <xdr:colOff>533400</xdr:colOff>
      <xdr:row>98</xdr:row>
      <xdr:rowOff>152400</xdr:rowOff>
    </xdr:to>
    <xdr:pic>
      <xdr:nvPicPr>
        <xdr:cNvPr id="14" name="Imagen 13">
          <a:extLst>
            <a:ext uri="{FF2B5EF4-FFF2-40B4-BE49-F238E27FC236}">
              <a16:creationId xmlns:a16="http://schemas.microsoft.com/office/drawing/2014/main" id="{69CD5793-CC73-4011-A679-BB40BEADA83F}"/>
            </a:ext>
          </a:extLst>
        </xdr:cNvPr>
        <xdr:cNvPicPr>
          <a:picLocks noChangeAspect="1"/>
        </xdr:cNvPicPr>
      </xdr:nvPicPr>
      <xdr:blipFill>
        <a:blip xmlns:r="http://schemas.openxmlformats.org/officeDocument/2006/relationships" r:embed="rId13" cstate="screen">
          <a:extLst>
            <a:ext uri="{28A0092B-C50C-407E-A947-70E740481C1C}">
              <a14:useLocalDpi xmlns:a14="http://schemas.microsoft.com/office/drawing/2010/main"/>
            </a:ext>
          </a:extLst>
        </a:blip>
        <a:stretch>
          <a:fillRect/>
        </a:stretch>
      </xdr:blipFill>
      <xdr:spPr>
        <a:xfrm>
          <a:off x="280035" y="16282035"/>
          <a:ext cx="3552825" cy="2501265"/>
        </a:xfrm>
        <a:prstGeom prst="rect">
          <a:avLst/>
        </a:prstGeom>
      </xdr:spPr>
    </xdr:pic>
    <xdr:clientData/>
  </xdr:twoCellAnchor>
  <xdr:twoCellAnchor editAs="oneCell">
    <xdr:from>
      <xdr:col>7</xdr:col>
      <xdr:colOff>19050</xdr:colOff>
      <xdr:row>85</xdr:row>
      <xdr:rowOff>47626</xdr:rowOff>
    </xdr:from>
    <xdr:to>
      <xdr:col>11</xdr:col>
      <xdr:colOff>520700</xdr:colOff>
      <xdr:row>98</xdr:row>
      <xdr:rowOff>161926</xdr:rowOff>
    </xdr:to>
    <xdr:pic>
      <xdr:nvPicPr>
        <xdr:cNvPr id="15" name="Imagen 14">
          <a:extLst>
            <a:ext uri="{FF2B5EF4-FFF2-40B4-BE49-F238E27FC236}">
              <a16:creationId xmlns:a16="http://schemas.microsoft.com/office/drawing/2014/main" id="{394CC275-FA76-4D79-8C38-74B2AF0CF338}"/>
            </a:ext>
          </a:extLst>
        </xdr:cNvPr>
        <xdr:cNvPicPr>
          <a:picLocks noChangeAspect="1"/>
        </xdr:cNvPicPr>
      </xdr:nvPicPr>
      <xdr:blipFill>
        <a:blip xmlns:r="http://schemas.openxmlformats.org/officeDocument/2006/relationships" r:embed="rId14" cstate="screen">
          <a:extLst>
            <a:ext uri="{28A0092B-C50C-407E-A947-70E740481C1C}">
              <a14:useLocalDpi xmlns:a14="http://schemas.microsoft.com/office/drawing/2010/main"/>
            </a:ext>
          </a:extLst>
        </a:blip>
        <a:stretch>
          <a:fillRect/>
        </a:stretch>
      </xdr:blipFill>
      <xdr:spPr>
        <a:xfrm>
          <a:off x="3897630" y="16301086"/>
          <a:ext cx="3542030" cy="249174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10</xdr:col>
      <xdr:colOff>326091</xdr:colOff>
      <xdr:row>0</xdr:row>
      <xdr:rowOff>138343</xdr:rowOff>
    </xdr:from>
    <xdr:ext cx="843803" cy="299808"/>
    <xdr:pic>
      <xdr:nvPicPr>
        <xdr:cNvPr id="2" name="2 Imagen">
          <a:extLst>
            <a:ext uri="{FF2B5EF4-FFF2-40B4-BE49-F238E27FC236}">
              <a16:creationId xmlns:a16="http://schemas.microsoft.com/office/drawing/2014/main" id="{468FEA3A-1995-4380-8C27-CCCB9F6BB8DD}"/>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656531" y="138343"/>
          <a:ext cx="843803" cy="299808"/>
        </a:xfrm>
        <a:prstGeom prst="rect">
          <a:avLst/>
        </a:prstGeom>
      </xdr:spPr>
    </xdr:pic>
    <xdr:clientData/>
  </xdr:oneCellAnchor>
  <xdr:oneCellAnchor>
    <xdr:from>
      <xdr:col>2</xdr:col>
      <xdr:colOff>200024</xdr:colOff>
      <xdr:row>0</xdr:row>
      <xdr:rowOff>106680</xdr:rowOff>
    </xdr:from>
    <xdr:ext cx="928691" cy="321945"/>
    <xdr:pic>
      <xdr:nvPicPr>
        <xdr:cNvPr id="3" name="4 Imagen">
          <a:extLst>
            <a:ext uri="{FF2B5EF4-FFF2-40B4-BE49-F238E27FC236}">
              <a16:creationId xmlns:a16="http://schemas.microsoft.com/office/drawing/2014/main" id="{77A135C8-47BF-41E0-B181-6078FB72385D}"/>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763904" y="106680"/>
          <a:ext cx="928691" cy="321945"/>
        </a:xfrm>
        <a:prstGeom prst="rect">
          <a:avLst/>
        </a:prstGeom>
      </xdr:spPr>
    </xdr:pic>
    <xdr:clientData/>
  </xdr:oneCellAnchor>
  <xdr:twoCellAnchor editAs="oneCell">
    <xdr:from>
      <xdr:col>1</xdr:col>
      <xdr:colOff>164614</xdr:colOff>
      <xdr:row>7</xdr:row>
      <xdr:rowOff>95028</xdr:rowOff>
    </xdr:from>
    <xdr:to>
      <xdr:col>6</xdr:col>
      <xdr:colOff>966900</xdr:colOff>
      <xdr:row>12</xdr:row>
      <xdr:rowOff>122948</xdr:rowOff>
    </xdr:to>
    <xdr:pic>
      <xdr:nvPicPr>
        <xdr:cNvPr id="4" name="Imagen 3">
          <a:extLst>
            <a:ext uri="{FF2B5EF4-FFF2-40B4-BE49-F238E27FC236}">
              <a16:creationId xmlns:a16="http://schemas.microsoft.com/office/drawing/2014/main" id="{E32E2A3C-92D9-48AA-9E60-8527DA7006B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408454" y="2007648"/>
          <a:ext cx="3842666" cy="2070080"/>
        </a:xfrm>
        <a:prstGeom prst="rect">
          <a:avLst/>
        </a:prstGeom>
      </xdr:spPr>
    </xdr:pic>
    <xdr:clientData/>
  </xdr:twoCellAnchor>
  <xdr:twoCellAnchor editAs="oneCell">
    <xdr:from>
      <xdr:col>7</xdr:col>
      <xdr:colOff>148312</xdr:colOff>
      <xdr:row>6</xdr:row>
      <xdr:rowOff>168276</xdr:rowOff>
    </xdr:from>
    <xdr:to>
      <xdr:col>11</xdr:col>
      <xdr:colOff>535527</xdr:colOff>
      <xdr:row>13</xdr:row>
      <xdr:rowOff>40174</xdr:rowOff>
    </xdr:to>
    <xdr:pic>
      <xdr:nvPicPr>
        <xdr:cNvPr id="5" name="Imagen 4">
          <a:extLst>
            <a:ext uri="{FF2B5EF4-FFF2-40B4-BE49-F238E27FC236}">
              <a16:creationId xmlns:a16="http://schemas.microsoft.com/office/drawing/2014/main" id="{FB14A903-CE6A-4AAF-9026-145E29C0D23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4552672" y="1905636"/>
          <a:ext cx="4235315" cy="2272198"/>
        </a:xfrm>
        <a:prstGeom prst="rect">
          <a:avLst/>
        </a:prstGeom>
      </xdr:spPr>
    </xdr:pic>
    <xdr:clientData/>
  </xdr:twoCellAnchor>
  <xdr:twoCellAnchor editAs="oneCell">
    <xdr:from>
      <xdr:col>1</xdr:col>
      <xdr:colOff>126514</xdr:colOff>
      <xdr:row>17</xdr:row>
      <xdr:rowOff>104553</xdr:rowOff>
    </xdr:from>
    <xdr:to>
      <xdr:col>6</xdr:col>
      <xdr:colOff>928800</xdr:colOff>
      <xdr:row>22</xdr:row>
      <xdr:rowOff>132473</xdr:rowOff>
    </xdr:to>
    <xdr:pic>
      <xdr:nvPicPr>
        <xdr:cNvPr id="6" name="Imagen 5">
          <a:extLst>
            <a:ext uri="{FF2B5EF4-FFF2-40B4-BE49-F238E27FC236}">
              <a16:creationId xmlns:a16="http://schemas.microsoft.com/office/drawing/2014/main" id="{541DF72A-175A-4802-8A9B-C27BA0BD5B7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a:ext>
          </a:extLst>
        </a:blip>
        <a:stretch>
          <a:fillRect/>
        </a:stretch>
      </xdr:blipFill>
      <xdr:spPr>
        <a:xfrm>
          <a:off x="370354" y="4981353"/>
          <a:ext cx="3842666" cy="2070080"/>
        </a:xfrm>
        <a:prstGeom prst="rect">
          <a:avLst/>
        </a:prstGeom>
      </xdr:spPr>
    </xdr:pic>
    <xdr:clientData/>
  </xdr:twoCellAnchor>
  <xdr:twoCellAnchor editAs="oneCell">
    <xdr:from>
      <xdr:col>7</xdr:col>
      <xdr:colOff>125755</xdr:colOff>
      <xdr:row>16</xdr:row>
      <xdr:rowOff>164768</xdr:rowOff>
    </xdr:from>
    <xdr:to>
      <xdr:col>11</xdr:col>
      <xdr:colOff>510461</xdr:colOff>
      <xdr:row>23</xdr:row>
      <xdr:rowOff>34158</xdr:rowOff>
    </xdr:to>
    <xdr:pic>
      <xdr:nvPicPr>
        <xdr:cNvPr id="7" name="Imagen 6">
          <a:extLst>
            <a:ext uri="{FF2B5EF4-FFF2-40B4-BE49-F238E27FC236}">
              <a16:creationId xmlns:a16="http://schemas.microsoft.com/office/drawing/2014/main" id="{4EB06DB4-E9B4-49E9-A222-A8F2B820974C}"/>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a:ext>
          </a:extLst>
        </a:blip>
        <a:stretch>
          <a:fillRect/>
        </a:stretch>
      </xdr:blipFill>
      <xdr:spPr>
        <a:xfrm>
          <a:off x="4530115" y="4866308"/>
          <a:ext cx="4232806" cy="2269690"/>
        </a:xfrm>
        <a:prstGeom prst="rect">
          <a:avLst/>
        </a:prstGeom>
      </xdr:spPr>
    </xdr:pic>
    <xdr:clientData/>
  </xdr:twoCellAnchor>
  <xdr:twoCellAnchor editAs="oneCell">
    <xdr:from>
      <xdr:col>1</xdr:col>
      <xdr:colOff>122893</xdr:colOff>
      <xdr:row>27</xdr:row>
      <xdr:rowOff>66453</xdr:rowOff>
    </xdr:from>
    <xdr:to>
      <xdr:col>6</xdr:col>
      <xdr:colOff>922898</xdr:colOff>
      <xdr:row>38</xdr:row>
      <xdr:rowOff>75323</xdr:rowOff>
    </xdr:to>
    <xdr:pic>
      <xdr:nvPicPr>
        <xdr:cNvPr id="8" name="Imagen 7">
          <a:extLst>
            <a:ext uri="{FF2B5EF4-FFF2-40B4-BE49-F238E27FC236}">
              <a16:creationId xmlns:a16="http://schemas.microsoft.com/office/drawing/2014/main" id="{84B224B1-4E25-4416-ACCC-3615F91F128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a:ext>
          </a:extLst>
        </a:blip>
        <a:stretch>
          <a:fillRect/>
        </a:stretch>
      </xdr:blipFill>
      <xdr:spPr>
        <a:xfrm>
          <a:off x="366733" y="7930293"/>
          <a:ext cx="3840385" cy="2020550"/>
        </a:xfrm>
        <a:prstGeom prst="rect">
          <a:avLst/>
        </a:prstGeom>
      </xdr:spPr>
    </xdr:pic>
    <xdr:clientData/>
  </xdr:twoCellAnchor>
  <xdr:twoCellAnchor editAs="oneCell">
    <xdr:from>
      <xdr:col>7</xdr:col>
      <xdr:colOff>135280</xdr:colOff>
      <xdr:row>26</xdr:row>
      <xdr:rowOff>126668</xdr:rowOff>
    </xdr:from>
    <xdr:to>
      <xdr:col>11</xdr:col>
      <xdr:colOff>519986</xdr:colOff>
      <xdr:row>38</xdr:row>
      <xdr:rowOff>148458</xdr:rowOff>
    </xdr:to>
    <xdr:pic>
      <xdr:nvPicPr>
        <xdr:cNvPr id="9" name="Imagen 8">
          <a:extLst>
            <a:ext uri="{FF2B5EF4-FFF2-40B4-BE49-F238E27FC236}">
              <a16:creationId xmlns:a16="http://schemas.microsoft.com/office/drawing/2014/main" id="{B05334AF-ACB1-4209-AA75-E18C981E6A23}"/>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a:ext>
          </a:extLst>
        </a:blip>
        <a:stretch>
          <a:fillRect/>
        </a:stretch>
      </xdr:blipFill>
      <xdr:spPr>
        <a:xfrm>
          <a:off x="4539640" y="7792388"/>
          <a:ext cx="4232806" cy="2231590"/>
        </a:xfrm>
        <a:prstGeom prst="rect">
          <a:avLst/>
        </a:prstGeom>
      </xdr:spPr>
    </xdr:pic>
    <xdr:clientData/>
  </xdr:twoCellAnchor>
  <xdr:twoCellAnchor editAs="oneCell">
    <xdr:from>
      <xdr:col>1</xdr:col>
      <xdr:colOff>150127</xdr:colOff>
      <xdr:row>43</xdr:row>
      <xdr:rowOff>114078</xdr:rowOff>
    </xdr:from>
    <xdr:to>
      <xdr:col>6</xdr:col>
      <xdr:colOff>943292</xdr:colOff>
      <xdr:row>54</xdr:row>
      <xdr:rowOff>122948</xdr:rowOff>
    </xdr:to>
    <xdr:pic>
      <xdr:nvPicPr>
        <xdr:cNvPr id="10" name="Imagen 9">
          <a:extLst>
            <a:ext uri="{FF2B5EF4-FFF2-40B4-BE49-F238E27FC236}">
              <a16:creationId xmlns:a16="http://schemas.microsoft.com/office/drawing/2014/main" id="{CB7FA397-E43D-46A7-B0C5-85EBA4EE869B}"/>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a:ext>
          </a:extLst>
        </a:blip>
        <a:stretch>
          <a:fillRect/>
        </a:stretch>
      </xdr:blipFill>
      <xdr:spPr>
        <a:xfrm>
          <a:off x="393967" y="10964958"/>
          <a:ext cx="3833545" cy="2020550"/>
        </a:xfrm>
        <a:prstGeom prst="rect">
          <a:avLst/>
        </a:prstGeom>
      </xdr:spPr>
    </xdr:pic>
    <xdr:clientData/>
  </xdr:twoCellAnchor>
  <xdr:twoCellAnchor editAs="oneCell">
    <xdr:from>
      <xdr:col>7</xdr:col>
      <xdr:colOff>132771</xdr:colOff>
      <xdr:row>42</xdr:row>
      <xdr:rowOff>183818</xdr:rowOff>
    </xdr:from>
    <xdr:to>
      <xdr:col>11</xdr:col>
      <xdr:colOff>522493</xdr:colOff>
      <xdr:row>55</xdr:row>
      <xdr:rowOff>15108</xdr:rowOff>
    </xdr:to>
    <xdr:pic>
      <xdr:nvPicPr>
        <xdr:cNvPr id="11" name="Imagen 10">
          <a:extLst>
            <a:ext uri="{FF2B5EF4-FFF2-40B4-BE49-F238E27FC236}">
              <a16:creationId xmlns:a16="http://schemas.microsoft.com/office/drawing/2014/main" id="{6346176C-AA42-4F77-A93B-176B50BA3D3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a:ext>
          </a:extLst>
        </a:blip>
        <a:stretch>
          <a:fillRect/>
        </a:stretch>
      </xdr:blipFill>
      <xdr:spPr>
        <a:xfrm>
          <a:off x="4537131" y="10836578"/>
          <a:ext cx="4237822" cy="2223970"/>
        </a:xfrm>
        <a:prstGeom prst="rect">
          <a:avLst/>
        </a:prstGeom>
      </xdr:spPr>
    </xdr:pic>
    <xdr:clientData/>
  </xdr:twoCellAnchor>
  <xdr:twoCellAnchor editAs="oneCell">
    <xdr:from>
      <xdr:col>1</xdr:col>
      <xdr:colOff>130137</xdr:colOff>
      <xdr:row>59</xdr:row>
      <xdr:rowOff>155800</xdr:rowOff>
    </xdr:from>
    <xdr:to>
      <xdr:col>6</xdr:col>
      <xdr:colOff>934702</xdr:colOff>
      <xdr:row>70</xdr:row>
      <xdr:rowOff>166950</xdr:rowOff>
    </xdr:to>
    <xdr:pic>
      <xdr:nvPicPr>
        <xdr:cNvPr id="12" name="Imagen 11">
          <a:extLst>
            <a:ext uri="{FF2B5EF4-FFF2-40B4-BE49-F238E27FC236}">
              <a16:creationId xmlns:a16="http://schemas.microsoft.com/office/drawing/2014/main" id="{254BEAD7-2739-4F7D-B9E6-E1CCBAF8F19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a:ext>
          </a:extLst>
        </a:blip>
        <a:stretch>
          <a:fillRect/>
        </a:stretch>
      </xdr:blipFill>
      <xdr:spPr>
        <a:xfrm>
          <a:off x="373977" y="13993720"/>
          <a:ext cx="3844945" cy="2022830"/>
        </a:xfrm>
        <a:prstGeom prst="rect">
          <a:avLst/>
        </a:prstGeom>
      </xdr:spPr>
    </xdr:pic>
    <xdr:clientData/>
  </xdr:twoCellAnchor>
  <xdr:twoCellAnchor editAs="oneCell">
    <xdr:from>
      <xdr:col>7</xdr:col>
      <xdr:colOff>141297</xdr:colOff>
      <xdr:row>58</xdr:row>
      <xdr:rowOff>151735</xdr:rowOff>
    </xdr:from>
    <xdr:to>
      <xdr:col>11</xdr:col>
      <xdr:colOff>523495</xdr:colOff>
      <xdr:row>70</xdr:row>
      <xdr:rowOff>171017</xdr:rowOff>
    </xdr:to>
    <xdr:pic>
      <xdr:nvPicPr>
        <xdr:cNvPr id="13" name="Imagen 12">
          <a:extLst>
            <a:ext uri="{FF2B5EF4-FFF2-40B4-BE49-F238E27FC236}">
              <a16:creationId xmlns:a16="http://schemas.microsoft.com/office/drawing/2014/main" id="{A688331C-83BF-410A-A8DB-469220455582}"/>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a:ext>
          </a:extLst>
        </a:blip>
        <a:stretch>
          <a:fillRect/>
        </a:stretch>
      </xdr:blipFill>
      <xdr:spPr>
        <a:xfrm>
          <a:off x="4545657" y="13791535"/>
          <a:ext cx="4230298" cy="2229082"/>
        </a:xfrm>
        <a:prstGeom prst="rect">
          <a:avLst/>
        </a:prstGeom>
      </xdr:spPr>
    </xdr:pic>
    <xdr:clientData/>
  </xdr:twoCellAnchor>
  <xdr:twoCellAnchor editAs="oneCell">
    <xdr:from>
      <xdr:col>1</xdr:col>
      <xdr:colOff>174139</xdr:colOff>
      <xdr:row>238</xdr:row>
      <xdr:rowOff>111797</xdr:rowOff>
    </xdr:from>
    <xdr:to>
      <xdr:col>6</xdr:col>
      <xdr:colOff>976425</xdr:colOff>
      <xdr:row>249</xdr:row>
      <xdr:rowOff>125227</xdr:rowOff>
    </xdr:to>
    <xdr:pic>
      <xdr:nvPicPr>
        <xdr:cNvPr id="14" name="Imagen 13">
          <a:extLst>
            <a:ext uri="{FF2B5EF4-FFF2-40B4-BE49-F238E27FC236}">
              <a16:creationId xmlns:a16="http://schemas.microsoft.com/office/drawing/2014/main" id="{C57BC5CB-A447-4533-9736-91C277491599}"/>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a:ext>
          </a:extLst>
        </a:blip>
        <a:stretch>
          <a:fillRect/>
        </a:stretch>
      </xdr:blipFill>
      <xdr:spPr>
        <a:xfrm>
          <a:off x="417979" y="53657537"/>
          <a:ext cx="3842666" cy="2025110"/>
        </a:xfrm>
        <a:prstGeom prst="rect">
          <a:avLst/>
        </a:prstGeom>
      </xdr:spPr>
    </xdr:pic>
    <xdr:clientData/>
  </xdr:twoCellAnchor>
  <xdr:twoCellAnchor editAs="oneCell">
    <xdr:from>
      <xdr:col>7</xdr:col>
      <xdr:colOff>125755</xdr:colOff>
      <xdr:row>238</xdr:row>
      <xdr:rowOff>21893</xdr:rowOff>
    </xdr:from>
    <xdr:to>
      <xdr:col>11</xdr:col>
      <xdr:colOff>510461</xdr:colOff>
      <xdr:row>250</xdr:row>
      <xdr:rowOff>53208</xdr:rowOff>
    </xdr:to>
    <xdr:pic>
      <xdr:nvPicPr>
        <xdr:cNvPr id="15" name="Imagen 14">
          <a:extLst>
            <a:ext uri="{FF2B5EF4-FFF2-40B4-BE49-F238E27FC236}">
              <a16:creationId xmlns:a16="http://schemas.microsoft.com/office/drawing/2014/main" id="{7E229408-CB11-4098-A5B7-E82C60B21DE1}"/>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a:ext>
          </a:extLst>
        </a:blip>
        <a:stretch>
          <a:fillRect/>
        </a:stretch>
      </xdr:blipFill>
      <xdr:spPr>
        <a:xfrm>
          <a:off x="4530115" y="53567633"/>
          <a:ext cx="4232806" cy="2225875"/>
        </a:xfrm>
        <a:prstGeom prst="rect">
          <a:avLst/>
        </a:prstGeom>
      </xdr:spPr>
    </xdr:pic>
    <xdr:clientData/>
  </xdr:twoCellAnchor>
  <xdr:twoCellAnchor editAs="oneCell">
    <xdr:from>
      <xdr:col>1</xdr:col>
      <xdr:colOff>122893</xdr:colOff>
      <xdr:row>254</xdr:row>
      <xdr:rowOff>83222</xdr:rowOff>
    </xdr:from>
    <xdr:to>
      <xdr:col>6</xdr:col>
      <xdr:colOff>922898</xdr:colOff>
      <xdr:row>265</xdr:row>
      <xdr:rowOff>96652</xdr:rowOff>
    </xdr:to>
    <xdr:pic>
      <xdr:nvPicPr>
        <xdr:cNvPr id="16" name="Imagen 15">
          <a:extLst>
            <a:ext uri="{FF2B5EF4-FFF2-40B4-BE49-F238E27FC236}">
              <a16:creationId xmlns:a16="http://schemas.microsoft.com/office/drawing/2014/main" id="{E14C1340-B0DB-4140-AE1A-9C21E7D6A862}"/>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a:ext>
          </a:extLst>
        </a:blip>
        <a:stretch>
          <a:fillRect/>
        </a:stretch>
      </xdr:blipFill>
      <xdr:spPr>
        <a:xfrm>
          <a:off x="366733" y="56616002"/>
          <a:ext cx="3840385" cy="2025110"/>
        </a:xfrm>
        <a:prstGeom prst="rect">
          <a:avLst/>
        </a:prstGeom>
      </xdr:spPr>
    </xdr:pic>
    <xdr:clientData/>
  </xdr:twoCellAnchor>
  <xdr:twoCellAnchor editAs="oneCell">
    <xdr:from>
      <xdr:col>7</xdr:col>
      <xdr:colOff>84147</xdr:colOff>
      <xdr:row>253</xdr:row>
      <xdr:rowOff>189835</xdr:rowOff>
    </xdr:from>
    <xdr:to>
      <xdr:col>11</xdr:col>
      <xdr:colOff>466345</xdr:colOff>
      <xdr:row>266</xdr:row>
      <xdr:rowOff>18617</xdr:rowOff>
    </xdr:to>
    <xdr:pic>
      <xdr:nvPicPr>
        <xdr:cNvPr id="17" name="Imagen 16">
          <a:extLst>
            <a:ext uri="{FF2B5EF4-FFF2-40B4-BE49-F238E27FC236}">
              <a16:creationId xmlns:a16="http://schemas.microsoft.com/office/drawing/2014/main" id="{560C2FD7-8360-4707-9AA3-7A158DF54703}"/>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a:ext>
          </a:extLst>
        </a:blip>
        <a:stretch>
          <a:fillRect/>
        </a:stretch>
      </xdr:blipFill>
      <xdr:spPr>
        <a:xfrm>
          <a:off x="4488507" y="56524495"/>
          <a:ext cx="4230298" cy="2221462"/>
        </a:xfrm>
        <a:prstGeom prst="rect">
          <a:avLst/>
        </a:prstGeom>
      </xdr:spPr>
    </xdr:pic>
    <xdr:clientData/>
  </xdr:twoCellAnchor>
  <xdr:twoCellAnchor editAs="oneCell">
    <xdr:from>
      <xdr:col>7</xdr:col>
      <xdr:colOff>129262</xdr:colOff>
      <xdr:row>75</xdr:row>
      <xdr:rowOff>133683</xdr:rowOff>
    </xdr:from>
    <xdr:to>
      <xdr:col>11</xdr:col>
      <xdr:colOff>516477</xdr:colOff>
      <xdr:row>87</xdr:row>
      <xdr:rowOff>170015</xdr:rowOff>
    </xdr:to>
    <xdr:pic>
      <xdr:nvPicPr>
        <xdr:cNvPr id="18" name="Imagen 17">
          <a:extLst>
            <a:ext uri="{FF2B5EF4-FFF2-40B4-BE49-F238E27FC236}">
              <a16:creationId xmlns:a16="http://schemas.microsoft.com/office/drawing/2014/main" id="{3FE77D96-01D5-45B9-8F90-258C9CD17445}"/>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a:ext>
          </a:extLst>
        </a:blip>
        <a:stretch>
          <a:fillRect/>
        </a:stretch>
      </xdr:blipFill>
      <xdr:spPr>
        <a:xfrm>
          <a:off x="4533622" y="19808523"/>
          <a:ext cx="4235315" cy="2322332"/>
        </a:xfrm>
        <a:prstGeom prst="rect">
          <a:avLst/>
        </a:prstGeom>
      </xdr:spPr>
    </xdr:pic>
    <xdr:clientData/>
  </xdr:twoCellAnchor>
  <xdr:twoCellAnchor editAs="oneCell">
    <xdr:from>
      <xdr:col>1</xdr:col>
      <xdr:colOff>94318</xdr:colOff>
      <xdr:row>76</xdr:row>
      <xdr:rowOff>98650</xdr:rowOff>
    </xdr:from>
    <xdr:to>
      <xdr:col>6</xdr:col>
      <xdr:colOff>894323</xdr:colOff>
      <xdr:row>87</xdr:row>
      <xdr:rowOff>109800</xdr:rowOff>
    </xdr:to>
    <xdr:pic>
      <xdr:nvPicPr>
        <xdr:cNvPr id="19" name="Imagen 18">
          <a:extLst>
            <a:ext uri="{FF2B5EF4-FFF2-40B4-BE49-F238E27FC236}">
              <a16:creationId xmlns:a16="http://schemas.microsoft.com/office/drawing/2014/main" id="{72FDFA31-567A-4BC5-9837-AF5BC575A3FA}"/>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a:ext>
          </a:extLst>
        </a:blip>
        <a:stretch>
          <a:fillRect/>
        </a:stretch>
      </xdr:blipFill>
      <xdr:spPr>
        <a:xfrm>
          <a:off x="338158" y="19963990"/>
          <a:ext cx="3840385" cy="2106650"/>
        </a:xfrm>
        <a:prstGeom prst="rect">
          <a:avLst/>
        </a:prstGeom>
      </xdr:spPr>
    </xdr:pic>
    <xdr:clientData/>
  </xdr:twoCellAnchor>
  <xdr:twoCellAnchor editAs="oneCell">
    <xdr:from>
      <xdr:col>1</xdr:col>
      <xdr:colOff>168237</xdr:colOff>
      <xdr:row>93</xdr:row>
      <xdr:rowOff>73697</xdr:rowOff>
    </xdr:from>
    <xdr:to>
      <xdr:col>6</xdr:col>
      <xdr:colOff>972802</xdr:colOff>
      <xdr:row>104</xdr:row>
      <xdr:rowOff>87127</xdr:rowOff>
    </xdr:to>
    <xdr:pic>
      <xdr:nvPicPr>
        <xdr:cNvPr id="20" name="Imagen 19">
          <a:extLst>
            <a:ext uri="{FF2B5EF4-FFF2-40B4-BE49-F238E27FC236}">
              <a16:creationId xmlns:a16="http://schemas.microsoft.com/office/drawing/2014/main" id="{B4A1F68A-AFE8-4623-B008-36D3EA20758E}"/>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a:ext>
          </a:extLst>
        </a:blip>
        <a:stretch>
          <a:fillRect/>
        </a:stretch>
      </xdr:blipFill>
      <xdr:spPr>
        <a:xfrm>
          <a:off x="412077" y="23916677"/>
          <a:ext cx="3844945" cy="2108930"/>
        </a:xfrm>
        <a:prstGeom prst="rect">
          <a:avLst/>
        </a:prstGeom>
      </xdr:spPr>
    </xdr:pic>
    <xdr:clientData/>
  </xdr:twoCellAnchor>
  <xdr:twoCellAnchor editAs="oneCell">
    <xdr:from>
      <xdr:col>7</xdr:col>
      <xdr:colOff>102710</xdr:colOff>
      <xdr:row>93</xdr:row>
      <xdr:rowOff>51490</xdr:rowOff>
    </xdr:from>
    <xdr:to>
      <xdr:col>11</xdr:col>
      <xdr:colOff>457320</xdr:colOff>
      <xdr:row>105</xdr:row>
      <xdr:rowOff>42678</xdr:rowOff>
    </xdr:to>
    <xdr:pic>
      <xdr:nvPicPr>
        <xdr:cNvPr id="21" name="Imagen 20">
          <a:extLst>
            <a:ext uri="{FF2B5EF4-FFF2-40B4-BE49-F238E27FC236}">
              <a16:creationId xmlns:a16="http://schemas.microsoft.com/office/drawing/2014/main" id="{79B9F6FC-D7FC-4E73-B2EB-85C6B944EBA3}"/>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a:ext>
          </a:extLst>
        </a:blip>
        <a:stretch>
          <a:fillRect/>
        </a:stretch>
      </xdr:blipFill>
      <xdr:spPr>
        <a:xfrm>
          <a:off x="4507070" y="23894470"/>
          <a:ext cx="4202710" cy="2269568"/>
        </a:xfrm>
        <a:prstGeom prst="rect">
          <a:avLst/>
        </a:prstGeom>
      </xdr:spPr>
    </xdr:pic>
    <xdr:clientData/>
  </xdr:twoCellAnchor>
  <xdr:twoCellAnchor editAs="oneCell">
    <xdr:from>
      <xdr:col>1</xdr:col>
      <xdr:colOff>131077</xdr:colOff>
      <xdr:row>109</xdr:row>
      <xdr:rowOff>92747</xdr:rowOff>
    </xdr:from>
    <xdr:to>
      <xdr:col>6</xdr:col>
      <xdr:colOff>924242</xdr:colOff>
      <xdr:row>120</xdr:row>
      <xdr:rowOff>106177</xdr:rowOff>
    </xdr:to>
    <xdr:pic>
      <xdr:nvPicPr>
        <xdr:cNvPr id="22" name="Imagen 21">
          <a:extLst>
            <a:ext uri="{FF2B5EF4-FFF2-40B4-BE49-F238E27FC236}">
              <a16:creationId xmlns:a16="http://schemas.microsoft.com/office/drawing/2014/main" id="{B46CD78D-781F-467E-82C0-4C1177E5219E}"/>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a:ext>
          </a:extLst>
        </a:blip>
        <a:stretch>
          <a:fillRect/>
        </a:stretch>
      </xdr:blipFill>
      <xdr:spPr>
        <a:xfrm>
          <a:off x="374917" y="27021827"/>
          <a:ext cx="3833545" cy="2108930"/>
        </a:xfrm>
        <a:prstGeom prst="rect">
          <a:avLst/>
        </a:prstGeom>
      </xdr:spPr>
    </xdr:pic>
    <xdr:clientData/>
  </xdr:twoCellAnchor>
  <xdr:twoCellAnchor editAs="oneCell">
    <xdr:from>
      <xdr:col>7</xdr:col>
      <xdr:colOff>112722</xdr:colOff>
      <xdr:row>108</xdr:row>
      <xdr:rowOff>174293</xdr:rowOff>
    </xdr:from>
    <xdr:to>
      <xdr:col>11</xdr:col>
      <xdr:colOff>494920</xdr:colOff>
      <xdr:row>121</xdr:row>
      <xdr:rowOff>15108</xdr:rowOff>
    </xdr:to>
    <xdr:pic>
      <xdr:nvPicPr>
        <xdr:cNvPr id="23" name="Imagen 22">
          <a:extLst>
            <a:ext uri="{FF2B5EF4-FFF2-40B4-BE49-F238E27FC236}">
              <a16:creationId xmlns:a16="http://schemas.microsoft.com/office/drawing/2014/main" id="{C24DF929-86CF-4BC9-89E5-9F653993E923}"/>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a:ext>
          </a:extLst>
        </a:blip>
        <a:stretch>
          <a:fillRect/>
        </a:stretch>
      </xdr:blipFill>
      <xdr:spPr>
        <a:xfrm>
          <a:off x="4517082" y="26912873"/>
          <a:ext cx="4230298" cy="2309695"/>
        </a:xfrm>
        <a:prstGeom prst="rect">
          <a:avLst/>
        </a:prstGeom>
      </xdr:spPr>
    </xdr:pic>
    <xdr:clientData/>
  </xdr:twoCellAnchor>
  <xdr:twoCellAnchor editAs="oneCell">
    <xdr:from>
      <xdr:col>1</xdr:col>
      <xdr:colOff>147846</xdr:colOff>
      <xdr:row>125</xdr:row>
      <xdr:rowOff>104553</xdr:rowOff>
    </xdr:from>
    <xdr:to>
      <xdr:col>6</xdr:col>
      <xdr:colOff>945571</xdr:colOff>
      <xdr:row>136</xdr:row>
      <xdr:rowOff>113423</xdr:rowOff>
    </xdr:to>
    <xdr:pic>
      <xdr:nvPicPr>
        <xdr:cNvPr id="24" name="Imagen 23">
          <a:extLst>
            <a:ext uri="{FF2B5EF4-FFF2-40B4-BE49-F238E27FC236}">
              <a16:creationId xmlns:a16="http://schemas.microsoft.com/office/drawing/2014/main" id="{D570878C-1083-4385-9DD1-D2245233C4B7}"/>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a:ext>
          </a:extLst>
        </a:blip>
        <a:stretch>
          <a:fillRect/>
        </a:stretch>
      </xdr:blipFill>
      <xdr:spPr>
        <a:xfrm>
          <a:off x="391686" y="30119733"/>
          <a:ext cx="3838105" cy="2104370"/>
        </a:xfrm>
        <a:prstGeom prst="rect">
          <a:avLst/>
        </a:prstGeom>
      </xdr:spPr>
    </xdr:pic>
    <xdr:clientData/>
  </xdr:twoCellAnchor>
  <xdr:twoCellAnchor editAs="oneCell">
    <xdr:from>
      <xdr:col>8</xdr:col>
      <xdr:colOff>920103</xdr:colOff>
      <xdr:row>124</xdr:row>
      <xdr:rowOff>74094</xdr:rowOff>
    </xdr:from>
    <xdr:to>
      <xdr:col>10</xdr:col>
      <xdr:colOff>69880</xdr:colOff>
      <xdr:row>137</xdr:row>
      <xdr:rowOff>143882</xdr:rowOff>
    </xdr:to>
    <xdr:pic>
      <xdr:nvPicPr>
        <xdr:cNvPr id="25" name="Imagen 24">
          <a:extLst>
            <a:ext uri="{FF2B5EF4-FFF2-40B4-BE49-F238E27FC236}">
              <a16:creationId xmlns:a16="http://schemas.microsoft.com/office/drawing/2014/main" id="{0B473DC6-2845-4257-90A2-D1AB7FB6533F}"/>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a:ext>
          </a:extLst>
        </a:blip>
        <a:stretch>
          <a:fillRect/>
        </a:stretch>
      </xdr:blipFill>
      <xdr:spPr>
        <a:xfrm>
          <a:off x="5911203" y="29898774"/>
          <a:ext cx="1489117" cy="2538668"/>
        </a:xfrm>
        <a:prstGeom prst="rect">
          <a:avLst/>
        </a:prstGeom>
      </xdr:spPr>
    </xdr:pic>
    <xdr:clientData/>
  </xdr:twoCellAnchor>
  <xdr:twoCellAnchor editAs="oneCell">
    <xdr:from>
      <xdr:col>1</xdr:col>
      <xdr:colOff>157371</xdr:colOff>
      <xdr:row>141</xdr:row>
      <xdr:rowOff>79600</xdr:rowOff>
    </xdr:from>
    <xdr:to>
      <xdr:col>6</xdr:col>
      <xdr:colOff>955096</xdr:colOff>
      <xdr:row>152</xdr:row>
      <xdr:rowOff>90750</xdr:rowOff>
    </xdr:to>
    <xdr:pic>
      <xdr:nvPicPr>
        <xdr:cNvPr id="26" name="Imagen 25">
          <a:extLst>
            <a:ext uri="{FF2B5EF4-FFF2-40B4-BE49-F238E27FC236}">
              <a16:creationId xmlns:a16="http://schemas.microsoft.com/office/drawing/2014/main" id="{5EF44530-AEDB-4103-A723-2D0589335782}"/>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a:ext>
          </a:extLst>
        </a:blip>
        <a:stretch>
          <a:fillRect/>
        </a:stretch>
      </xdr:blipFill>
      <xdr:spPr>
        <a:xfrm>
          <a:off x="401211" y="33180880"/>
          <a:ext cx="3838105" cy="2106650"/>
        </a:xfrm>
        <a:prstGeom prst="rect">
          <a:avLst/>
        </a:prstGeom>
      </xdr:spPr>
    </xdr:pic>
    <xdr:clientData/>
  </xdr:twoCellAnchor>
  <xdr:twoCellAnchor editAs="oneCell">
    <xdr:from>
      <xdr:col>1</xdr:col>
      <xdr:colOff>228600</xdr:colOff>
      <xdr:row>157</xdr:row>
      <xdr:rowOff>85724</xdr:rowOff>
    </xdr:from>
    <xdr:to>
      <xdr:col>6</xdr:col>
      <xdr:colOff>914400</xdr:colOff>
      <xdr:row>170</xdr:row>
      <xdr:rowOff>152399</xdr:rowOff>
    </xdr:to>
    <xdr:pic>
      <xdr:nvPicPr>
        <xdr:cNvPr id="27" name="Imagen 26">
          <a:extLst>
            <a:ext uri="{FF2B5EF4-FFF2-40B4-BE49-F238E27FC236}">
              <a16:creationId xmlns:a16="http://schemas.microsoft.com/office/drawing/2014/main" id="{C003B369-D4C4-4F3E-9879-891069437835}"/>
            </a:ext>
          </a:extLst>
        </xdr:cNvPr>
        <xdr:cNvPicPr/>
      </xdr:nvPicPr>
      <xdr:blipFill>
        <a:blip xmlns:r="http://schemas.openxmlformats.org/officeDocument/2006/relationships" r:embed="rId26" cstate="print">
          <a:extLst>
            <a:ext uri="{28A0092B-C50C-407E-A947-70E740481C1C}">
              <a14:useLocalDpi xmlns:a14="http://schemas.microsoft.com/office/drawing/2010/main"/>
            </a:ext>
          </a:extLst>
        </a:blip>
        <a:srcRect/>
        <a:stretch>
          <a:fillRect/>
        </a:stretch>
      </xdr:blipFill>
      <xdr:spPr bwMode="auto">
        <a:xfrm>
          <a:off x="472440" y="38002844"/>
          <a:ext cx="3726180" cy="2535555"/>
        </a:xfrm>
        <a:prstGeom prst="rect">
          <a:avLst/>
        </a:prstGeom>
        <a:noFill/>
      </xdr:spPr>
    </xdr:pic>
    <xdr:clientData/>
  </xdr:twoCellAnchor>
  <xdr:twoCellAnchor editAs="oneCell">
    <xdr:from>
      <xdr:col>7</xdr:col>
      <xdr:colOff>200025</xdr:colOff>
      <xdr:row>157</xdr:row>
      <xdr:rowOff>139845</xdr:rowOff>
    </xdr:from>
    <xdr:to>
      <xdr:col>11</xdr:col>
      <xdr:colOff>333375</xdr:colOff>
      <xdr:row>170</xdr:row>
      <xdr:rowOff>47625</xdr:rowOff>
    </xdr:to>
    <xdr:pic>
      <xdr:nvPicPr>
        <xdr:cNvPr id="28" name="Imagen 27">
          <a:extLst>
            <a:ext uri="{FF2B5EF4-FFF2-40B4-BE49-F238E27FC236}">
              <a16:creationId xmlns:a16="http://schemas.microsoft.com/office/drawing/2014/main" id="{0C9C43DC-5543-47C7-A47C-F57007ACF3FE}"/>
            </a:ext>
          </a:extLst>
        </xdr:cNvPr>
        <xdr:cNvPicPr/>
      </xdr:nvPicPr>
      <xdr:blipFill>
        <a:blip xmlns:r="http://schemas.openxmlformats.org/officeDocument/2006/relationships" r:embed="rId27" cstate="print">
          <a:extLst>
            <a:ext uri="{28A0092B-C50C-407E-A947-70E740481C1C}">
              <a14:useLocalDpi xmlns:a14="http://schemas.microsoft.com/office/drawing/2010/main"/>
            </a:ext>
          </a:extLst>
        </a:blip>
        <a:srcRect/>
        <a:stretch>
          <a:fillRect/>
        </a:stretch>
      </xdr:blipFill>
      <xdr:spPr bwMode="auto">
        <a:xfrm>
          <a:off x="4604385" y="38056965"/>
          <a:ext cx="3981450" cy="2376660"/>
        </a:xfrm>
        <a:prstGeom prst="rect">
          <a:avLst/>
        </a:prstGeom>
        <a:noFill/>
      </xdr:spPr>
    </xdr:pic>
    <xdr:clientData/>
  </xdr:twoCellAnchor>
  <xdr:twoCellAnchor editAs="oneCell">
    <xdr:from>
      <xdr:col>1</xdr:col>
      <xdr:colOff>180975</xdr:colOff>
      <xdr:row>173</xdr:row>
      <xdr:rowOff>104775</xdr:rowOff>
    </xdr:from>
    <xdr:to>
      <xdr:col>6</xdr:col>
      <xdr:colOff>904875</xdr:colOff>
      <xdr:row>186</xdr:row>
      <xdr:rowOff>114300</xdr:rowOff>
    </xdr:to>
    <xdr:pic>
      <xdr:nvPicPr>
        <xdr:cNvPr id="29" name="Imagen 28">
          <a:extLst>
            <a:ext uri="{FF2B5EF4-FFF2-40B4-BE49-F238E27FC236}">
              <a16:creationId xmlns:a16="http://schemas.microsoft.com/office/drawing/2014/main" id="{2C27000F-3A56-4BA1-A0FD-D8E4A589E935}"/>
            </a:ext>
          </a:extLst>
        </xdr:cNvPr>
        <xdr:cNvPicPr/>
      </xdr:nvPicPr>
      <xdr:blipFill>
        <a:blip xmlns:r="http://schemas.openxmlformats.org/officeDocument/2006/relationships" r:embed="rId28" cstate="print">
          <a:extLst>
            <a:ext uri="{28A0092B-C50C-407E-A947-70E740481C1C}">
              <a14:useLocalDpi xmlns:a14="http://schemas.microsoft.com/office/drawing/2010/main"/>
            </a:ext>
          </a:extLst>
        </a:blip>
        <a:stretch>
          <a:fillRect/>
        </a:stretch>
      </xdr:blipFill>
      <xdr:spPr>
        <a:xfrm>
          <a:off x="424815" y="41107995"/>
          <a:ext cx="3764280" cy="2478405"/>
        </a:xfrm>
        <a:prstGeom prst="rect">
          <a:avLst/>
        </a:prstGeom>
      </xdr:spPr>
    </xdr:pic>
    <xdr:clientData/>
  </xdr:twoCellAnchor>
  <xdr:twoCellAnchor editAs="oneCell">
    <xdr:from>
      <xdr:col>7</xdr:col>
      <xdr:colOff>257175</xdr:colOff>
      <xdr:row>173</xdr:row>
      <xdr:rowOff>123825</xdr:rowOff>
    </xdr:from>
    <xdr:to>
      <xdr:col>11</xdr:col>
      <xdr:colOff>409575</xdr:colOff>
      <xdr:row>186</xdr:row>
      <xdr:rowOff>142875</xdr:rowOff>
    </xdr:to>
    <xdr:pic>
      <xdr:nvPicPr>
        <xdr:cNvPr id="30" name="Imagen 29">
          <a:extLst>
            <a:ext uri="{FF2B5EF4-FFF2-40B4-BE49-F238E27FC236}">
              <a16:creationId xmlns:a16="http://schemas.microsoft.com/office/drawing/2014/main" id="{7000D11C-3646-47AE-9A52-C66BABA7729D}"/>
            </a:ext>
          </a:extLst>
        </xdr:cNvPr>
        <xdr:cNvPicPr/>
      </xdr:nvPicPr>
      <xdr:blipFill>
        <a:blip xmlns:r="http://schemas.openxmlformats.org/officeDocument/2006/relationships" r:embed="rId29" cstate="print">
          <a:extLst>
            <a:ext uri="{28A0092B-C50C-407E-A947-70E740481C1C}">
              <a14:useLocalDpi xmlns:a14="http://schemas.microsoft.com/office/drawing/2010/main"/>
            </a:ext>
          </a:extLst>
        </a:blip>
        <a:stretch>
          <a:fillRect/>
        </a:stretch>
      </xdr:blipFill>
      <xdr:spPr>
        <a:xfrm>
          <a:off x="4661535" y="41127045"/>
          <a:ext cx="4000500" cy="2487930"/>
        </a:xfrm>
        <a:prstGeom prst="rect">
          <a:avLst/>
        </a:prstGeom>
      </xdr:spPr>
    </xdr:pic>
    <xdr:clientData/>
  </xdr:twoCellAnchor>
  <xdr:twoCellAnchor editAs="oneCell">
    <xdr:from>
      <xdr:col>1</xdr:col>
      <xdr:colOff>171449</xdr:colOff>
      <xdr:row>189</xdr:row>
      <xdr:rowOff>114301</xdr:rowOff>
    </xdr:from>
    <xdr:to>
      <xdr:col>6</xdr:col>
      <xdr:colOff>923924</xdr:colOff>
      <xdr:row>202</xdr:row>
      <xdr:rowOff>133351</xdr:rowOff>
    </xdr:to>
    <xdr:pic>
      <xdr:nvPicPr>
        <xdr:cNvPr id="31" name="Imagen 30">
          <a:extLst>
            <a:ext uri="{FF2B5EF4-FFF2-40B4-BE49-F238E27FC236}">
              <a16:creationId xmlns:a16="http://schemas.microsoft.com/office/drawing/2014/main" id="{FBFDDDBA-B835-403B-8AB8-D237842D09AE}"/>
            </a:ext>
          </a:extLst>
        </xdr:cNvPr>
        <xdr:cNvPicPr/>
      </xdr:nvPicPr>
      <xdr:blipFill>
        <a:blip xmlns:r="http://schemas.openxmlformats.org/officeDocument/2006/relationships" r:embed="rId30" cstate="print">
          <a:extLst>
            <a:ext uri="{28A0092B-C50C-407E-A947-70E740481C1C}">
              <a14:useLocalDpi xmlns:a14="http://schemas.microsoft.com/office/drawing/2010/main"/>
            </a:ext>
          </a:extLst>
        </a:blip>
        <a:srcRect/>
        <a:stretch>
          <a:fillRect/>
        </a:stretch>
      </xdr:blipFill>
      <xdr:spPr bwMode="auto">
        <a:xfrm>
          <a:off x="415289" y="44203621"/>
          <a:ext cx="3792855" cy="2487930"/>
        </a:xfrm>
        <a:prstGeom prst="rect">
          <a:avLst/>
        </a:prstGeom>
        <a:noFill/>
      </xdr:spPr>
    </xdr:pic>
    <xdr:clientData/>
  </xdr:twoCellAnchor>
  <xdr:twoCellAnchor editAs="oneCell">
    <xdr:from>
      <xdr:col>7</xdr:col>
      <xdr:colOff>142874</xdr:colOff>
      <xdr:row>189</xdr:row>
      <xdr:rowOff>57150</xdr:rowOff>
    </xdr:from>
    <xdr:to>
      <xdr:col>11</xdr:col>
      <xdr:colOff>485774</xdr:colOff>
      <xdr:row>202</xdr:row>
      <xdr:rowOff>152400</xdr:rowOff>
    </xdr:to>
    <xdr:pic>
      <xdr:nvPicPr>
        <xdr:cNvPr id="32" name="Imagen 31">
          <a:extLst>
            <a:ext uri="{FF2B5EF4-FFF2-40B4-BE49-F238E27FC236}">
              <a16:creationId xmlns:a16="http://schemas.microsoft.com/office/drawing/2014/main" id="{CCF38280-39E0-4D61-B81C-F38D617EB943}"/>
            </a:ext>
          </a:extLst>
        </xdr:cNvPr>
        <xdr:cNvPicPr/>
      </xdr:nvPicPr>
      <xdr:blipFill>
        <a:blip xmlns:r="http://schemas.openxmlformats.org/officeDocument/2006/relationships" r:embed="rId31" cstate="print">
          <a:extLst>
            <a:ext uri="{28A0092B-C50C-407E-A947-70E740481C1C}">
              <a14:useLocalDpi xmlns:a14="http://schemas.microsoft.com/office/drawing/2010/main"/>
            </a:ext>
          </a:extLst>
        </a:blip>
        <a:srcRect/>
        <a:stretch>
          <a:fillRect/>
        </a:stretch>
      </xdr:blipFill>
      <xdr:spPr bwMode="auto">
        <a:xfrm>
          <a:off x="4547234" y="44146470"/>
          <a:ext cx="4191000" cy="2564130"/>
        </a:xfrm>
        <a:prstGeom prst="rect">
          <a:avLst/>
        </a:prstGeom>
        <a:noFill/>
      </xdr:spPr>
    </xdr:pic>
    <xdr:clientData/>
  </xdr:twoCellAnchor>
  <xdr:twoCellAnchor editAs="oneCell">
    <xdr:from>
      <xdr:col>1</xdr:col>
      <xdr:colOff>190499</xdr:colOff>
      <xdr:row>205</xdr:row>
      <xdr:rowOff>95250</xdr:rowOff>
    </xdr:from>
    <xdr:to>
      <xdr:col>6</xdr:col>
      <xdr:colOff>904874</xdr:colOff>
      <xdr:row>218</xdr:row>
      <xdr:rowOff>171450</xdr:rowOff>
    </xdr:to>
    <xdr:pic>
      <xdr:nvPicPr>
        <xdr:cNvPr id="33" name="Imagen 32">
          <a:extLst>
            <a:ext uri="{FF2B5EF4-FFF2-40B4-BE49-F238E27FC236}">
              <a16:creationId xmlns:a16="http://schemas.microsoft.com/office/drawing/2014/main" id="{B21DC097-B78D-4CFC-B10B-F6EE79E547F8}"/>
            </a:ext>
          </a:extLst>
        </xdr:cNvPr>
        <xdr:cNvPicPr/>
      </xdr:nvPicPr>
      <xdr:blipFill>
        <a:blip xmlns:r="http://schemas.openxmlformats.org/officeDocument/2006/relationships" r:embed="rId32" cstate="print">
          <a:extLst>
            <a:ext uri="{28A0092B-C50C-407E-A947-70E740481C1C}">
              <a14:useLocalDpi xmlns:a14="http://schemas.microsoft.com/office/drawing/2010/main"/>
            </a:ext>
          </a:extLst>
        </a:blip>
        <a:stretch>
          <a:fillRect/>
        </a:stretch>
      </xdr:blipFill>
      <xdr:spPr>
        <a:xfrm>
          <a:off x="434339" y="47270670"/>
          <a:ext cx="3754755" cy="2545080"/>
        </a:xfrm>
        <a:prstGeom prst="rect">
          <a:avLst/>
        </a:prstGeom>
      </xdr:spPr>
    </xdr:pic>
    <xdr:clientData/>
  </xdr:twoCellAnchor>
  <xdr:twoCellAnchor editAs="oneCell">
    <xdr:from>
      <xdr:col>7</xdr:col>
      <xdr:colOff>104775</xdr:colOff>
      <xdr:row>205</xdr:row>
      <xdr:rowOff>38099</xdr:rowOff>
    </xdr:from>
    <xdr:to>
      <xdr:col>11</xdr:col>
      <xdr:colOff>523875</xdr:colOff>
      <xdr:row>218</xdr:row>
      <xdr:rowOff>219074</xdr:rowOff>
    </xdr:to>
    <xdr:pic>
      <xdr:nvPicPr>
        <xdr:cNvPr id="34" name="Imagen 33">
          <a:extLst>
            <a:ext uri="{FF2B5EF4-FFF2-40B4-BE49-F238E27FC236}">
              <a16:creationId xmlns:a16="http://schemas.microsoft.com/office/drawing/2014/main" id="{4ED7B9FB-72C6-4E59-B819-DCAD579FCC25}"/>
            </a:ext>
          </a:extLst>
        </xdr:cNvPr>
        <xdr:cNvPicPr/>
      </xdr:nvPicPr>
      <xdr:blipFill>
        <a:blip xmlns:r="http://schemas.openxmlformats.org/officeDocument/2006/relationships" r:embed="rId33" cstate="print">
          <a:extLst>
            <a:ext uri="{28A0092B-C50C-407E-A947-70E740481C1C}">
              <a14:useLocalDpi xmlns:a14="http://schemas.microsoft.com/office/drawing/2010/main"/>
            </a:ext>
          </a:extLst>
        </a:blip>
        <a:srcRect/>
        <a:stretch>
          <a:fillRect/>
        </a:stretch>
      </xdr:blipFill>
      <xdr:spPr bwMode="auto">
        <a:xfrm>
          <a:off x="4509135" y="47213519"/>
          <a:ext cx="4267200" cy="2649855"/>
        </a:xfrm>
        <a:prstGeom prst="rect">
          <a:avLst/>
        </a:prstGeom>
        <a:noFill/>
      </xdr:spPr>
    </xdr:pic>
    <xdr:clientData/>
  </xdr:twoCellAnchor>
  <xdr:twoCellAnchor editAs="oneCell">
    <xdr:from>
      <xdr:col>1</xdr:col>
      <xdr:colOff>123824</xdr:colOff>
      <xdr:row>221</xdr:row>
      <xdr:rowOff>85725</xdr:rowOff>
    </xdr:from>
    <xdr:to>
      <xdr:col>6</xdr:col>
      <xdr:colOff>971549</xdr:colOff>
      <xdr:row>234</xdr:row>
      <xdr:rowOff>95250</xdr:rowOff>
    </xdr:to>
    <xdr:pic>
      <xdr:nvPicPr>
        <xdr:cNvPr id="35" name="Imagen 34">
          <a:extLst>
            <a:ext uri="{FF2B5EF4-FFF2-40B4-BE49-F238E27FC236}">
              <a16:creationId xmlns:a16="http://schemas.microsoft.com/office/drawing/2014/main" id="{AF408F95-B938-452D-BE1A-C36E58FC6248}"/>
            </a:ext>
          </a:extLst>
        </xdr:cNvPr>
        <xdr:cNvPicPr/>
      </xdr:nvPicPr>
      <xdr:blipFill>
        <a:blip xmlns:r="http://schemas.openxmlformats.org/officeDocument/2006/relationships" r:embed="rId34" cstate="print">
          <a:extLst>
            <a:ext uri="{28A0092B-C50C-407E-A947-70E740481C1C}">
              <a14:useLocalDpi xmlns:a14="http://schemas.microsoft.com/office/drawing/2010/main"/>
            </a:ext>
          </a:extLst>
        </a:blip>
        <a:srcRect/>
        <a:stretch>
          <a:fillRect/>
        </a:stretch>
      </xdr:blipFill>
      <xdr:spPr bwMode="auto">
        <a:xfrm>
          <a:off x="367664" y="50347245"/>
          <a:ext cx="3888105" cy="2478405"/>
        </a:xfrm>
        <a:prstGeom prst="rect">
          <a:avLst/>
        </a:prstGeom>
        <a:noFill/>
      </xdr:spPr>
    </xdr:pic>
    <xdr:clientData/>
  </xdr:twoCellAnchor>
  <xdr:twoCellAnchor editAs="oneCell">
    <xdr:from>
      <xdr:col>7</xdr:col>
      <xdr:colOff>171450</xdr:colOff>
      <xdr:row>221</xdr:row>
      <xdr:rowOff>123824</xdr:rowOff>
    </xdr:from>
    <xdr:to>
      <xdr:col>11</xdr:col>
      <xdr:colOff>323850</xdr:colOff>
      <xdr:row>234</xdr:row>
      <xdr:rowOff>76199</xdr:rowOff>
    </xdr:to>
    <xdr:pic>
      <xdr:nvPicPr>
        <xdr:cNvPr id="36" name="Imagen 35">
          <a:extLst>
            <a:ext uri="{FF2B5EF4-FFF2-40B4-BE49-F238E27FC236}">
              <a16:creationId xmlns:a16="http://schemas.microsoft.com/office/drawing/2014/main" id="{86F5CB6C-6C0E-4F1B-9577-9C13B34E0FFA}"/>
            </a:ext>
          </a:extLst>
        </xdr:cNvPr>
        <xdr:cNvPicPr/>
      </xdr:nvPicPr>
      <xdr:blipFill>
        <a:blip xmlns:r="http://schemas.openxmlformats.org/officeDocument/2006/relationships" r:embed="rId35" cstate="print">
          <a:extLst>
            <a:ext uri="{28A0092B-C50C-407E-A947-70E740481C1C}">
              <a14:useLocalDpi xmlns:a14="http://schemas.microsoft.com/office/drawing/2010/main"/>
            </a:ext>
          </a:extLst>
        </a:blip>
        <a:srcRect/>
        <a:stretch>
          <a:fillRect/>
        </a:stretch>
      </xdr:blipFill>
      <xdr:spPr bwMode="auto">
        <a:xfrm>
          <a:off x="4575810" y="50385344"/>
          <a:ext cx="4000500" cy="2421255"/>
        </a:xfrm>
        <a:prstGeom prst="rect">
          <a:avLst/>
        </a:prstGeom>
        <a:noFill/>
      </xdr:spPr>
    </xdr:pic>
    <xdr:clientData/>
  </xdr:twoCellAnchor>
  <xdr:twoCellAnchor editAs="oneCell">
    <xdr:from>
      <xdr:col>1</xdr:col>
      <xdr:colOff>209550</xdr:colOff>
      <xdr:row>269</xdr:row>
      <xdr:rowOff>114299</xdr:rowOff>
    </xdr:from>
    <xdr:to>
      <xdr:col>6</xdr:col>
      <xdr:colOff>866775</xdr:colOff>
      <xdr:row>282</xdr:row>
      <xdr:rowOff>66674</xdr:rowOff>
    </xdr:to>
    <xdr:pic>
      <xdr:nvPicPr>
        <xdr:cNvPr id="37" name="Imagen 36">
          <a:extLst>
            <a:ext uri="{FF2B5EF4-FFF2-40B4-BE49-F238E27FC236}">
              <a16:creationId xmlns:a16="http://schemas.microsoft.com/office/drawing/2014/main" id="{47FC09F5-0109-48B2-B518-F657C3A068C3}"/>
            </a:ext>
          </a:extLst>
        </xdr:cNvPr>
        <xdr:cNvPicPr/>
      </xdr:nvPicPr>
      <xdr:blipFill>
        <a:blip xmlns:r="http://schemas.openxmlformats.org/officeDocument/2006/relationships" r:embed="rId36" cstate="print">
          <a:extLst>
            <a:ext uri="{28A0092B-C50C-407E-A947-70E740481C1C}">
              <a14:useLocalDpi xmlns:a14="http://schemas.microsoft.com/office/drawing/2010/main"/>
            </a:ext>
          </a:extLst>
        </a:blip>
        <a:stretch>
          <a:fillRect/>
        </a:stretch>
      </xdr:blipFill>
      <xdr:spPr>
        <a:xfrm>
          <a:off x="453390" y="59435999"/>
          <a:ext cx="3697605" cy="2421255"/>
        </a:xfrm>
        <a:prstGeom prst="rect">
          <a:avLst/>
        </a:prstGeom>
      </xdr:spPr>
    </xdr:pic>
    <xdr:clientData/>
  </xdr:twoCellAnchor>
  <xdr:twoCellAnchor editAs="oneCell">
    <xdr:from>
      <xdr:col>7</xdr:col>
      <xdr:colOff>142875</xdr:colOff>
      <xdr:row>269</xdr:row>
      <xdr:rowOff>152399</xdr:rowOff>
    </xdr:from>
    <xdr:to>
      <xdr:col>11</xdr:col>
      <xdr:colOff>419100</xdr:colOff>
      <xdr:row>282</xdr:row>
      <xdr:rowOff>123824</xdr:rowOff>
    </xdr:to>
    <xdr:pic>
      <xdr:nvPicPr>
        <xdr:cNvPr id="38" name="Imagen 37">
          <a:extLst>
            <a:ext uri="{FF2B5EF4-FFF2-40B4-BE49-F238E27FC236}">
              <a16:creationId xmlns:a16="http://schemas.microsoft.com/office/drawing/2014/main" id="{BCBF3589-B531-45F7-82BA-C7EB0CDE708B}"/>
            </a:ext>
          </a:extLst>
        </xdr:cNvPr>
        <xdr:cNvPicPr/>
      </xdr:nvPicPr>
      <xdr:blipFill>
        <a:blip xmlns:r="http://schemas.openxmlformats.org/officeDocument/2006/relationships" r:embed="rId37" cstate="print">
          <a:extLst>
            <a:ext uri="{28A0092B-C50C-407E-A947-70E740481C1C}">
              <a14:useLocalDpi xmlns:a14="http://schemas.microsoft.com/office/drawing/2010/main"/>
            </a:ext>
          </a:extLst>
        </a:blip>
        <a:stretch>
          <a:fillRect/>
        </a:stretch>
      </xdr:blipFill>
      <xdr:spPr>
        <a:xfrm>
          <a:off x="4547235" y="59474099"/>
          <a:ext cx="4124325" cy="2440305"/>
        </a:xfrm>
        <a:prstGeom prst="rect">
          <a:avLst/>
        </a:prstGeom>
      </xdr:spPr>
    </xdr:pic>
    <xdr:clientData/>
  </xdr:twoCellAnchor>
  <xdr:twoCellAnchor editAs="oneCell">
    <xdr:from>
      <xdr:col>1</xdr:col>
      <xdr:colOff>209550</xdr:colOff>
      <xdr:row>285</xdr:row>
      <xdr:rowOff>123825</xdr:rowOff>
    </xdr:from>
    <xdr:to>
      <xdr:col>6</xdr:col>
      <xdr:colOff>857250</xdr:colOff>
      <xdr:row>298</xdr:row>
      <xdr:rowOff>38100</xdr:rowOff>
    </xdr:to>
    <xdr:pic>
      <xdr:nvPicPr>
        <xdr:cNvPr id="39" name="Imagen 38">
          <a:extLst>
            <a:ext uri="{FF2B5EF4-FFF2-40B4-BE49-F238E27FC236}">
              <a16:creationId xmlns:a16="http://schemas.microsoft.com/office/drawing/2014/main" id="{8DCD04D6-36E1-4EFA-813E-76EA7D94D4D3}"/>
            </a:ext>
          </a:extLst>
        </xdr:cNvPr>
        <xdr:cNvPicPr/>
      </xdr:nvPicPr>
      <xdr:blipFill>
        <a:blip xmlns:r="http://schemas.openxmlformats.org/officeDocument/2006/relationships" r:embed="rId38" cstate="print">
          <a:extLst>
            <a:ext uri="{28A0092B-C50C-407E-A947-70E740481C1C}">
              <a14:useLocalDpi xmlns:a14="http://schemas.microsoft.com/office/drawing/2010/main"/>
            </a:ext>
          </a:extLst>
        </a:blip>
        <a:stretch>
          <a:fillRect/>
        </a:stretch>
      </xdr:blipFill>
      <xdr:spPr>
        <a:xfrm>
          <a:off x="453390" y="62531625"/>
          <a:ext cx="3688080" cy="2383155"/>
        </a:xfrm>
        <a:prstGeom prst="rect">
          <a:avLst/>
        </a:prstGeom>
      </xdr:spPr>
    </xdr:pic>
    <xdr:clientData/>
  </xdr:twoCellAnchor>
  <xdr:twoCellAnchor editAs="oneCell">
    <xdr:from>
      <xdr:col>7</xdr:col>
      <xdr:colOff>257175</xdr:colOff>
      <xdr:row>285</xdr:row>
      <xdr:rowOff>47625</xdr:rowOff>
    </xdr:from>
    <xdr:to>
      <xdr:col>11</xdr:col>
      <xdr:colOff>304800</xdr:colOff>
      <xdr:row>298</xdr:row>
      <xdr:rowOff>190500</xdr:rowOff>
    </xdr:to>
    <xdr:pic>
      <xdr:nvPicPr>
        <xdr:cNvPr id="40" name="Imagen 39">
          <a:extLst>
            <a:ext uri="{FF2B5EF4-FFF2-40B4-BE49-F238E27FC236}">
              <a16:creationId xmlns:a16="http://schemas.microsoft.com/office/drawing/2014/main" id="{C3F389C7-BBBB-40E9-BE11-973F6740F12F}"/>
            </a:ext>
          </a:extLst>
        </xdr:cNvPr>
        <xdr:cNvPicPr/>
      </xdr:nvPicPr>
      <xdr:blipFill>
        <a:blip xmlns:r="http://schemas.openxmlformats.org/officeDocument/2006/relationships" r:embed="rId39" cstate="print">
          <a:extLst>
            <a:ext uri="{28A0092B-C50C-407E-A947-70E740481C1C}">
              <a14:useLocalDpi xmlns:a14="http://schemas.microsoft.com/office/drawing/2010/main"/>
            </a:ext>
          </a:extLst>
        </a:blip>
        <a:stretch>
          <a:fillRect/>
        </a:stretch>
      </xdr:blipFill>
      <xdr:spPr>
        <a:xfrm>
          <a:off x="4661535" y="62455425"/>
          <a:ext cx="3895725" cy="261175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oneCellAnchor>
    <xdr:from>
      <xdr:col>10</xdr:col>
      <xdr:colOff>326091</xdr:colOff>
      <xdr:row>0</xdr:row>
      <xdr:rowOff>138343</xdr:rowOff>
    </xdr:from>
    <xdr:ext cx="843803" cy="299808"/>
    <xdr:pic>
      <xdr:nvPicPr>
        <xdr:cNvPr id="2" name="2 Imagen">
          <a:extLst>
            <a:ext uri="{FF2B5EF4-FFF2-40B4-BE49-F238E27FC236}">
              <a16:creationId xmlns:a16="http://schemas.microsoft.com/office/drawing/2014/main" id="{73C9641F-FC00-41CE-832A-1052A6B41764}"/>
            </a:ext>
          </a:extLst>
        </xdr:cNvPr>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7656531" y="138343"/>
          <a:ext cx="843803" cy="299808"/>
        </a:xfrm>
        <a:prstGeom prst="rect">
          <a:avLst/>
        </a:prstGeom>
      </xdr:spPr>
    </xdr:pic>
    <xdr:clientData/>
  </xdr:oneCellAnchor>
  <xdr:oneCellAnchor>
    <xdr:from>
      <xdr:col>2</xdr:col>
      <xdr:colOff>200024</xdr:colOff>
      <xdr:row>0</xdr:row>
      <xdr:rowOff>106680</xdr:rowOff>
    </xdr:from>
    <xdr:ext cx="928691" cy="321945"/>
    <xdr:pic>
      <xdr:nvPicPr>
        <xdr:cNvPr id="3" name="4 Imagen">
          <a:extLst>
            <a:ext uri="{FF2B5EF4-FFF2-40B4-BE49-F238E27FC236}">
              <a16:creationId xmlns:a16="http://schemas.microsoft.com/office/drawing/2014/main" id="{8BA1842A-7564-4061-AD37-393E08A5875E}"/>
            </a:ext>
          </a:extLst>
        </xdr:cNvPr>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763904" y="106680"/>
          <a:ext cx="928691" cy="321945"/>
        </a:xfrm>
        <a:prstGeom prst="rect">
          <a:avLst/>
        </a:prstGeom>
      </xdr:spPr>
    </xdr:pic>
    <xdr:clientData/>
  </xdr:oneCellAnchor>
  <xdr:oneCellAnchor>
    <xdr:from>
      <xdr:col>2</xdr:col>
      <xdr:colOff>161924</xdr:colOff>
      <xdr:row>6</xdr:row>
      <xdr:rowOff>114299</xdr:rowOff>
    </xdr:from>
    <xdr:ext cx="3197434" cy="2363560"/>
    <xdr:pic>
      <xdr:nvPicPr>
        <xdr:cNvPr id="4" name="Imagen 3">
          <a:extLst>
            <a:ext uri="{FF2B5EF4-FFF2-40B4-BE49-F238E27FC236}">
              <a16:creationId xmlns:a16="http://schemas.microsoft.com/office/drawing/2014/main" id="{55546917-5A74-4FB3-B10C-C9466F9D348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25804" y="1851659"/>
          <a:ext cx="3197434" cy="2363560"/>
        </a:xfrm>
        <a:prstGeom prst="rect">
          <a:avLst/>
        </a:prstGeom>
      </xdr:spPr>
    </xdr:pic>
    <xdr:clientData/>
  </xdr:oneCellAnchor>
  <xdr:oneCellAnchor>
    <xdr:from>
      <xdr:col>7</xdr:col>
      <xdr:colOff>400049</xdr:colOff>
      <xdr:row>6</xdr:row>
      <xdr:rowOff>85723</xdr:rowOff>
    </xdr:from>
    <xdr:ext cx="3286126" cy="2430236"/>
    <xdr:pic>
      <xdr:nvPicPr>
        <xdr:cNvPr id="5" name="Imagen 4">
          <a:extLst>
            <a:ext uri="{FF2B5EF4-FFF2-40B4-BE49-F238E27FC236}">
              <a16:creationId xmlns:a16="http://schemas.microsoft.com/office/drawing/2014/main" id="{FA0FDA33-8222-48BA-9C95-F9C1D24157C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4409" y="1823083"/>
          <a:ext cx="3286126" cy="2430236"/>
        </a:xfrm>
        <a:prstGeom prst="rect">
          <a:avLst/>
        </a:prstGeom>
      </xdr:spPr>
    </xdr:pic>
    <xdr:clientData/>
  </xdr:oneCellAnchor>
  <xdr:oneCellAnchor>
    <xdr:from>
      <xdr:col>2</xdr:col>
      <xdr:colOff>66675</xdr:colOff>
      <xdr:row>22</xdr:row>
      <xdr:rowOff>66674</xdr:rowOff>
    </xdr:from>
    <xdr:ext cx="3372059" cy="2494531"/>
    <xdr:pic>
      <xdr:nvPicPr>
        <xdr:cNvPr id="6" name="Imagen 5">
          <a:extLst>
            <a:ext uri="{FF2B5EF4-FFF2-40B4-BE49-F238E27FC236}">
              <a16:creationId xmlns:a16="http://schemas.microsoft.com/office/drawing/2014/main" id="{FAFE4CAD-A73B-4F5D-9D6C-DB385B8AAE0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30555" y="4745354"/>
          <a:ext cx="3372059" cy="2494531"/>
        </a:xfrm>
        <a:prstGeom prst="rect">
          <a:avLst/>
        </a:prstGeom>
      </xdr:spPr>
    </xdr:pic>
    <xdr:clientData/>
  </xdr:oneCellAnchor>
  <xdr:oneCellAnchor>
    <xdr:from>
      <xdr:col>7</xdr:col>
      <xdr:colOff>447675</xdr:colOff>
      <xdr:row>22</xdr:row>
      <xdr:rowOff>57149</xdr:rowOff>
    </xdr:from>
    <xdr:ext cx="3421114" cy="2527868"/>
    <xdr:pic>
      <xdr:nvPicPr>
        <xdr:cNvPr id="7" name="Imagen 6">
          <a:extLst>
            <a:ext uri="{FF2B5EF4-FFF2-40B4-BE49-F238E27FC236}">
              <a16:creationId xmlns:a16="http://schemas.microsoft.com/office/drawing/2014/main" id="{6B1CDE2F-518A-4AAD-ACB8-ED8DA9D5666A}"/>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4852035" y="4735829"/>
          <a:ext cx="3421114" cy="2527868"/>
        </a:xfrm>
        <a:prstGeom prst="rect">
          <a:avLst/>
        </a:prstGeom>
      </xdr:spPr>
    </xdr:pic>
    <xdr:clientData/>
  </xdr:oneCellAnchor>
  <xdr:oneCellAnchor>
    <xdr:from>
      <xdr:col>2</xdr:col>
      <xdr:colOff>0</xdr:colOff>
      <xdr:row>38</xdr:row>
      <xdr:rowOff>104775</xdr:rowOff>
    </xdr:from>
    <xdr:ext cx="3375232" cy="2496909"/>
    <xdr:pic>
      <xdr:nvPicPr>
        <xdr:cNvPr id="8" name="Imagen 7">
          <a:extLst>
            <a:ext uri="{FF2B5EF4-FFF2-40B4-BE49-F238E27FC236}">
              <a16:creationId xmlns:a16="http://schemas.microsoft.com/office/drawing/2014/main" id="{35D5C837-EEF4-4461-B1C9-5C85FEC1C35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63880" y="7724775"/>
          <a:ext cx="3375232" cy="2496909"/>
        </a:xfrm>
        <a:prstGeom prst="rect">
          <a:avLst/>
        </a:prstGeom>
      </xdr:spPr>
    </xdr:pic>
    <xdr:clientData/>
  </xdr:oneCellAnchor>
  <xdr:oneCellAnchor>
    <xdr:from>
      <xdr:col>7</xdr:col>
      <xdr:colOff>488949</xdr:colOff>
      <xdr:row>38</xdr:row>
      <xdr:rowOff>104776</xdr:rowOff>
    </xdr:from>
    <xdr:ext cx="3303638" cy="2439759"/>
    <xdr:pic>
      <xdr:nvPicPr>
        <xdr:cNvPr id="9" name="Imagen 8">
          <a:extLst>
            <a:ext uri="{FF2B5EF4-FFF2-40B4-BE49-F238E27FC236}">
              <a16:creationId xmlns:a16="http://schemas.microsoft.com/office/drawing/2014/main" id="{75EBA778-CE90-4E55-92F4-85FE2253757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4893309" y="7724776"/>
          <a:ext cx="3303638" cy="2439759"/>
        </a:xfrm>
        <a:prstGeom prst="rect">
          <a:avLst/>
        </a:prstGeom>
      </xdr:spPr>
    </xdr:pic>
    <xdr:clientData/>
  </xdr:oneCellAnchor>
  <xdr:oneCellAnchor>
    <xdr:from>
      <xdr:col>2</xdr:col>
      <xdr:colOff>149225</xdr:colOff>
      <xdr:row>54</xdr:row>
      <xdr:rowOff>85725</xdr:rowOff>
    </xdr:from>
    <xdr:ext cx="3324434" cy="2458811"/>
    <xdr:pic>
      <xdr:nvPicPr>
        <xdr:cNvPr id="10" name="Imagen 9">
          <a:extLst>
            <a:ext uri="{FF2B5EF4-FFF2-40B4-BE49-F238E27FC236}">
              <a16:creationId xmlns:a16="http://schemas.microsoft.com/office/drawing/2014/main" id="{F0273CBF-BEF7-421E-9045-F8B9F4312CA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713105" y="10647045"/>
          <a:ext cx="3324434" cy="2458811"/>
        </a:xfrm>
        <a:prstGeom prst="rect">
          <a:avLst/>
        </a:prstGeom>
      </xdr:spPr>
    </xdr:pic>
    <xdr:clientData/>
  </xdr:oneCellAnchor>
  <xdr:oneCellAnchor>
    <xdr:from>
      <xdr:col>7</xdr:col>
      <xdr:colOff>530225</xdr:colOff>
      <xdr:row>54</xdr:row>
      <xdr:rowOff>114299</xdr:rowOff>
    </xdr:from>
    <xdr:ext cx="3303639" cy="2439761"/>
    <xdr:pic>
      <xdr:nvPicPr>
        <xdr:cNvPr id="11" name="Imagen 10">
          <a:extLst>
            <a:ext uri="{FF2B5EF4-FFF2-40B4-BE49-F238E27FC236}">
              <a16:creationId xmlns:a16="http://schemas.microsoft.com/office/drawing/2014/main" id="{344CD4B0-F201-4CA6-9453-450C62AED93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4934585" y="10675619"/>
          <a:ext cx="3303639" cy="2439761"/>
        </a:xfrm>
        <a:prstGeom prst="rect">
          <a:avLst/>
        </a:prstGeom>
      </xdr:spPr>
    </xdr:pic>
    <xdr:clientData/>
  </xdr:oneCellAnchor>
  <xdr:oneCellAnchor>
    <xdr:from>
      <xdr:col>2</xdr:col>
      <xdr:colOff>177800</xdr:colOff>
      <xdr:row>70</xdr:row>
      <xdr:rowOff>66674</xdr:rowOff>
    </xdr:from>
    <xdr:ext cx="3375234" cy="2496910"/>
    <xdr:pic>
      <xdr:nvPicPr>
        <xdr:cNvPr id="12" name="Imagen 11">
          <a:extLst>
            <a:ext uri="{FF2B5EF4-FFF2-40B4-BE49-F238E27FC236}">
              <a16:creationId xmlns:a16="http://schemas.microsoft.com/office/drawing/2014/main" id="{DD20724C-4BEE-4E1A-94F8-2974E7B71C2A}"/>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741680" y="13569314"/>
          <a:ext cx="3375234" cy="2496910"/>
        </a:xfrm>
        <a:prstGeom prst="rect">
          <a:avLst/>
        </a:prstGeom>
      </xdr:spPr>
    </xdr:pic>
    <xdr:clientData/>
  </xdr:oneCellAnchor>
  <xdr:oneCellAnchor>
    <xdr:from>
      <xdr:col>7</xdr:col>
      <xdr:colOff>530224</xdr:colOff>
      <xdr:row>70</xdr:row>
      <xdr:rowOff>66674</xdr:rowOff>
    </xdr:from>
    <xdr:ext cx="3392540" cy="2506436"/>
    <xdr:pic>
      <xdr:nvPicPr>
        <xdr:cNvPr id="13" name="Imagen 12">
          <a:extLst>
            <a:ext uri="{FF2B5EF4-FFF2-40B4-BE49-F238E27FC236}">
              <a16:creationId xmlns:a16="http://schemas.microsoft.com/office/drawing/2014/main" id="{2B195780-997D-4B23-9C14-A5D5A9E7298D}"/>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4934584" y="13569314"/>
          <a:ext cx="3392540" cy="2506436"/>
        </a:xfrm>
        <a:prstGeom prst="rect">
          <a:avLst/>
        </a:prstGeom>
      </xdr:spPr>
    </xdr:pic>
    <xdr:clientData/>
  </xdr:oneCellAnchor>
  <xdr:oneCellAnchor>
    <xdr:from>
      <xdr:col>2</xdr:col>
      <xdr:colOff>12700</xdr:colOff>
      <xdr:row>86</xdr:row>
      <xdr:rowOff>47625</xdr:rowOff>
    </xdr:from>
    <xdr:ext cx="3397459" cy="2512638"/>
    <xdr:pic>
      <xdr:nvPicPr>
        <xdr:cNvPr id="14" name="Imagen 13">
          <a:extLst>
            <a:ext uri="{FF2B5EF4-FFF2-40B4-BE49-F238E27FC236}">
              <a16:creationId xmlns:a16="http://schemas.microsoft.com/office/drawing/2014/main" id="{879411F8-218C-46C4-BC9B-279F65965193}"/>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576580" y="16491585"/>
          <a:ext cx="3397459" cy="2512638"/>
        </a:xfrm>
        <a:prstGeom prst="rect">
          <a:avLst/>
        </a:prstGeom>
      </xdr:spPr>
    </xdr:pic>
    <xdr:clientData/>
  </xdr:oneCellAnchor>
  <xdr:oneCellAnchor>
    <xdr:from>
      <xdr:col>8</xdr:col>
      <xdr:colOff>9525</xdr:colOff>
      <xdr:row>86</xdr:row>
      <xdr:rowOff>41232</xdr:rowOff>
    </xdr:from>
    <xdr:ext cx="3087940" cy="2559513"/>
    <xdr:pic>
      <xdr:nvPicPr>
        <xdr:cNvPr id="15" name="Imagen 14">
          <a:extLst>
            <a:ext uri="{FF2B5EF4-FFF2-40B4-BE49-F238E27FC236}">
              <a16:creationId xmlns:a16="http://schemas.microsoft.com/office/drawing/2014/main" id="{C53D6A17-2951-42C9-8A79-1840D07033B5}"/>
            </a:ext>
          </a:extLst>
        </xdr:cNvPr>
        <xdr:cNvPicPr>
          <a:picLocks noChangeAspect="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l="1011" t="-465" r="-1011" b="42558"/>
        <a:stretch/>
      </xdr:blipFill>
      <xdr:spPr>
        <a:xfrm>
          <a:off x="5000625" y="16485192"/>
          <a:ext cx="3087940" cy="2559513"/>
        </a:xfrm>
        <a:prstGeom prst="rect">
          <a:avLst/>
        </a:prstGeom>
      </xdr:spPr>
    </xdr:pic>
    <xdr:clientData/>
  </xdr:oneCellAnchor>
  <xdr:oneCellAnchor>
    <xdr:from>
      <xdr:col>2</xdr:col>
      <xdr:colOff>190499</xdr:colOff>
      <xdr:row>105</xdr:row>
      <xdr:rowOff>76199</xdr:rowOff>
    </xdr:from>
    <xdr:ext cx="3038685" cy="2265747"/>
    <xdr:pic>
      <xdr:nvPicPr>
        <xdr:cNvPr id="16" name="Imagen 15">
          <a:extLst>
            <a:ext uri="{FF2B5EF4-FFF2-40B4-BE49-F238E27FC236}">
              <a16:creationId xmlns:a16="http://schemas.microsoft.com/office/drawing/2014/main" id="{B0D55A54-09A0-489C-859C-FA353DBC0853}"/>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754379" y="20452079"/>
          <a:ext cx="3038685" cy="2265747"/>
        </a:xfrm>
        <a:prstGeom prst="rect">
          <a:avLst/>
        </a:prstGeom>
      </xdr:spPr>
    </xdr:pic>
    <xdr:clientData/>
  </xdr:oneCellAnchor>
  <xdr:oneCellAnchor>
    <xdr:from>
      <xdr:col>7</xdr:col>
      <xdr:colOff>405832</xdr:colOff>
      <xdr:row>105</xdr:row>
      <xdr:rowOff>104775</xdr:rowOff>
    </xdr:from>
    <xdr:ext cx="3327968" cy="2236575"/>
    <xdr:pic>
      <xdr:nvPicPr>
        <xdr:cNvPr id="17" name="Imagen 16">
          <a:extLst>
            <a:ext uri="{FF2B5EF4-FFF2-40B4-BE49-F238E27FC236}">
              <a16:creationId xmlns:a16="http://schemas.microsoft.com/office/drawing/2014/main" id="{45161CE8-5C62-49C1-B700-AB614682BA05}"/>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4810192" y="20480655"/>
          <a:ext cx="3327968" cy="2236575"/>
        </a:xfrm>
        <a:prstGeom prst="rect">
          <a:avLst/>
        </a:prstGeom>
      </xdr:spPr>
    </xdr:pic>
    <xdr:clientData/>
  </xdr:oneCellAnchor>
  <xdr:oneCellAnchor>
    <xdr:from>
      <xdr:col>2</xdr:col>
      <xdr:colOff>240742</xdr:colOff>
      <xdr:row>121</xdr:row>
      <xdr:rowOff>83736</xdr:rowOff>
    </xdr:from>
    <xdr:ext cx="3293627" cy="2470220"/>
    <xdr:pic>
      <xdr:nvPicPr>
        <xdr:cNvPr id="18" name="Imagen 17">
          <a:extLst>
            <a:ext uri="{FF2B5EF4-FFF2-40B4-BE49-F238E27FC236}">
              <a16:creationId xmlns:a16="http://schemas.microsoft.com/office/drawing/2014/main" id="{66A14454-768B-42BA-AF49-80D75CC336F3}"/>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804622" y="23202816"/>
          <a:ext cx="3293627" cy="2470220"/>
        </a:xfrm>
        <a:prstGeom prst="rect">
          <a:avLst/>
        </a:prstGeom>
      </xdr:spPr>
    </xdr:pic>
    <xdr:clientData/>
  </xdr:oneCellAnchor>
  <xdr:oneCellAnchor>
    <xdr:from>
      <xdr:col>8</xdr:col>
      <xdr:colOff>62802</xdr:colOff>
      <xdr:row>121</xdr:row>
      <xdr:rowOff>83735</xdr:rowOff>
    </xdr:from>
    <xdr:ext cx="3335494" cy="2501621"/>
    <xdr:pic>
      <xdr:nvPicPr>
        <xdr:cNvPr id="19" name="Imagen 18">
          <a:extLst>
            <a:ext uri="{FF2B5EF4-FFF2-40B4-BE49-F238E27FC236}">
              <a16:creationId xmlns:a16="http://schemas.microsoft.com/office/drawing/2014/main" id="{FE3A5BA1-D5BD-4FA9-A808-AAFC5445FAAD}"/>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5053902" y="23202815"/>
          <a:ext cx="3335494" cy="2501621"/>
        </a:xfrm>
        <a:prstGeom prst="rect">
          <a:avLst/>
        </a:prstGeom>
      </xdr:spPr>
    </xdr:pic>
    <xdr:clientData/>
  </xdr:oneCellAnchor>
  <xdr:oneCellAnchor>
    <xdr:from>
      <xdr:col>2</xdr:col>
      <xdr:colOff>104671</xdr:colOff>
      <xdr:row>138</xdr:row>
      <xdr:rowOff>82898</xdr:rowOff>
    </xdr:from>
    <xdr:ext cx="3349451" cy="2512088"/>
    <xdr:pic>
      <xdr:nvPicPr>
        <xdr:cNvPr id="20" name="Imagen 19">
          <a:extLst>
            <a:ext uri="{FF2B5EF4-FFF2-40B4-BE49-F238E27FC236}">
              <a16:creationId xmlns:a16="http://schemas.microsoft.com/office/drawing/2014/main" id="{872A5436-BB51-40AB-B550-D3ED59989EBB}"/>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668551" y="27050078"/>
          <a:ext cx="3349451" cy="2512088"/>
        </a:xfrm>
        <a:prstGeom prst="rect">
          <a:avLst/>
        </a:prstGeom>
      </xdr:spPr>
    </xdr:pic>
    <xdr:clientData/>
  </xdr:oneCellAnchor>
  <xdr:oneCellAnchor>
    <xdr:from>
      <xdr:col>7</xdr:col>
      <xdr:colOff>460549</xdr:colOff>
      <xdr:row>138</xdr:row>
      <xdr:rowOff>73271</xdr:rowOff>
    </xdr:from>
    <xdr:ext cx="3359918" cy="2519938"/>
    <xdr:pic>
      <xdr:nvPicPr>
        <xdr:cNvPr id="21" name="Imagen 20">
          <a:extLst>
            <a:ext uri="{FF2B5EF4-FFF2-40B4-BE49-F238E27FC236}">
              <a16:creationId xmlns:a16="http://schemas.microsoft.com/office/drawing/2014/main" id="{6BC49CF8-16A4-4214-AC37-976E65C46EA0}"/>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4864909" y="27040451"/>
          <a:ext cx="3359918" cy="2519938"/>
        </a:xfrm>
        <a:prstGeom prst="rect">
          <a:avLst/>
        </a:prstGeom>
      </xdr:spPr>
    </xdr:pic>
    <xdr:clientData/>
  </xdr:oneCellAnchor>
  <xdr:oneCellAnchor>
    <xdr:from>
      <xdr:col>2</xdr:col>
      <xdr:colOff>69781</xdr:colOff>
      <xdr:row>154</xdr:row>
      <xdr:rowOff>115139</xdr:rowOff>
    </xdr:from>
    <xdr:ext cx="3216867" cy="2412650"/>
    <xdr:pic>
      <xdr:nvPicPr>
        <xdr:cNvPr id="22" name="Imagen 21">
          <a:extLst>
            <a:ext uri="{FF2B5EF4-FFF2-40B4-BE49-F238E27FC236}">
              <a16:creationId xmlns:a16="http://schemas.microsoft.com/office/drawing/2014/main" id="{11977EBD-8820-4D94-9109-D72294694D8A}"/>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633661" y="29955059"/>
          <a:ext cx="3216867" cy="2412650"/>
        </a:xfrm>
        <a:prstGeom prst="rect">
          <a:avLst/>
        </a:prstGeom>
      </xdr:spPr>
    </xdr:pic>
    <xdr:clientData/>
  </xdr:oneCellAnchor>
  <xdr:oneCellAnchor>
    <xdr:from>
      <xdr:col>7</xdr:col>
      <xdr:colOff>509396</xdr:colOff>
      <xdr:row>154</xdr:row>
      <xdr:rowOff>83735</xdr:rowOff>
    </xdr:from>
    <xdr:ext cx="3332005" cy="2499004"/>
    <xdr:pic>
      <xdr:nvPicPr>
        <xdr:cNvPr id="23" name="Imagen 22">
          <a:extLst>
            <a:ext uri="{FF2B5EF4-FFF2-40B4-BE49-F238E27FC236}">
              <a16:creationId xmlns:a16="http://schemas.microsoft.com/office/drawing/2014/main" id="{DC3AF927-96B7-4D1C-BDA7-8C89A0F92E8D}"/>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a:off x="4913756" y="29923655"/>
          <a:ext cx="3332005" cy="2499004"/>
        </a:xfrm>
        <a:prstGeom prst="rect">
          <a:avLst/>
        </a:prstGeom>
      </xdr:spPr>
    </xdr:pic>
    <xdr:clientData/>
  </xdr:oneCellAnchor>
  <xdr:oneCellAnchor>
    <xdr:from>
      <xdr:col>2</xdr:col>
      <xdr:colOff>70897</xdr:colOff>
      <xdr:row>197</xdr:row>
      <xdr:rowOff>62802</xdr:rowOff>
    </xdr:from>
    <xdr:ext cx="3372756" cy="2529567"/>
    <xdr:pic>
      <xdr:nvPicPr>
        <xdr:cNvPr id="24" name="Imagen 23">
          <a:extLst>
            <a:ext uri="{FF2B5EF4-FFF2-40B4-BE49-F238E27FC236}">
              <a16:creationId xmlns:a16="http://schemas.microsoft.com/office/drawing/2014/main" id="{8E22BAC0-EA3D-48D4-B4C4-C9AFDA84CA90}"/>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634777" y="36417822"/>
          <a:ext cx="3372756" cy="2529567"/>
        </a:xfrm>
        <a:prstGeom prst="rect">
          <a:avLst/>
        </a:prstGeom>
      </xdr:spPr>
    </xdr:pic>
    <xdr:clientData/>
  </xdr:oneCellAnchor>
  <xdr:oneCellAnchor>
    <xdr:from>
      <xdr:col>7</xdr:col>
      <xdr:colOff>458177</xdr:colOff>
      <xdr:row>197</xdr:row>
      <xdr:rowOff>83737</xdr:rowOff>
    </xdr:from>
    <xdr:ext cx="3351823" cy="2513866"/>
    <xdr:pic>
      <xdr:nvPicPr>
        <xdr:cNvPr id="25" name="Imagen 24">
          <a:extLst>
            <a:ext uri="{FF2B5EF4-FFF2-40B4-BE49-F238E27FC236}">
              <a16:creationId xmlns:a16="http://schemas.microsoft.com/office/drawing/2014/main" id="{C51FCAD8-4AD5-40A5-9700-5A48EAB48F87}"/>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4862537" y="36438757"/>
          <a:ext cx="3351823" cy="2513866"/>
        </a:xfrm>
        <a:prstGeom prst="rect">
          <a:avLst/>
        </a:prstGeom>
      </xdr:spPr>
    </xdr:pic>
    <xdr:clientData/>
  </xdr:oneCellAnchor>
  <xdr:oneCellAnchor>
    <xdr:from>
      <xdr:col>2</xdr:col>
      <xdr:colOff>198873</xdr:colOff>
      <xdr:row>171</xdr:row>
      <xdr:rowOff>73268</xdr:rowOff>
    </xdr:from>
    <xdr:ext cx="3087775" cy="2315832"/>
    <xdr:pic>
      <xdr:nvPicPr>
        <xdr:cNvPr id="26" name="Imagen 25">
          <a:extLst>
            <a:ext uri="{FF2B5EF4-FFF2-40B4-BE49-F238E27FC236}">
              <a16:creationId xmlns:a16="http://schemas.microsoft.com/office/drawing/2014/main" id="{80935CF8-FF8B-4C9A-B2E0-ADFEAC4A8E56}"/>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762753" y="33669848"/>
          <a:ext cx="3087775" cy="2315832"/>
        </a:xfrm>
        <a:prstGeom prst="rect">
          <a:avLst/>
        </a:prstGeom>
      </xdr:spPr>
    </xdr:pic>
    <xdr:clientData/>
  </xdr:oneCellAnchor>
  <xdr:oneCellAnchor>
    <xdr:from>
      <xdr:col>8</xdr:col>
      <xdr:colOff>83737</xdr:colOff>
      <xdr:row>171</xdr:row>
      <xdr:rowOff>73269</xdr:rowOff>
    </xdr:from>
    <xdr:ext cx="3066841" cy="2300131"/>
    <xdr:pic>
      <xdr:nvPicPr>
        <xdr:cNvPr id="27" name="Imagen 26">
          <a:extLst>
            <a:ext uri="{FF2B5EF4-FFF2-40B4-BE49-F238E27FC236}">
              <a16:creationId xmlns:a16="http://schemas.microsoft.com/office/drawing/2014/main" id="{D174F75B-2F35-42DC-9042-EFDC6A102EEF}"/>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5074837" y="33669849"/>
          <a:ext cx="3066841" cy="2300131"/>
        </a:xfrm>
        <a:prstGeom prst="rect">
          <a:avLst/>
        </a:prstGeom>
      </xdr:spPr>
    </xdr:pic>
    <xdr:clientData/>
  </xdr:oneCellAnchor>
  <xdr:oneCellAnchor>
    <xdr:from>
      <xdr:col>8</xdr:col>
      <xdr:colOff>41868</xdr:colOff>
      <xdr:row>208</xdr:row>
      <xdr:rowOff>62802</xdr:rowOff>
    </xdr:from>
    <xdr:ext cx="3313443" cy="2485082"/>
    <xdr:pic>
      <xdr:nvPicPr>
        <xdr:cNvPr id="28" name="Imagen 27">
          <a:extLst>
            <a:ext uri="{FF2B5EF4-FFF2-40B4-BE49-F238E27FC236}">
              <a16:creationId xmlns:a16="http://schemas.microsoft.com/office/drawing/2014/main" id="{4533A7B4-5CEF-4201-B314-79977B35CD9F}"/>
            </a:ext>
          </a:extLst>
        </xdr:cNvPr>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Lst>
        </a:blip>
        <a:stretch>
          <a:fillRect/>
        </a:stretch>
      </xdr:blipFill>
      <xdr:spPr>
        <a:xfrm>
          <a:off x="5032968" y="41416542"/>
          <a:ext cx="3313443" cy="2485082"/>
        </a:xfrm>
        <a:prstGeom prst="rect">
          <a:avLst/>
        </a:prstGeom>
      </xdr:spPr>
    </xdr:pic>
    <xdr:clientData/>
  </xdr:oneCellAnchor>
  <xdr:oneCellAnchor>
    <xdr:from>
      <xdr:col>2</xdr:col>
      <xdr:colOff>97692</xdr:colOff>
      <xdr:row>208</xdr:row>
      <xdr:rowOff>62801</xdr:rowOff>
    </xdr:from>
    <xdr:ext cx="3320420" cy="2490315"/>
    <xdr:pic>
      <xdr:nvPicPr>
        <xdr:cNvPr id="29" name="Imagen 28">
          <a:extLst>
            <a:ext uri="{FF2B5EF4-FFF2-40B4-BE49-F238E27FC236}">
              <a16:creationId xmlns:a16="http://schemas.microsoft.com/office/drawing/2014/main" id="{DDA9900D-6BC8-4603-953B-D9377BD3A091}"/>
            </a:ext>
          </a:extLst>
        </xdr:cNvPr>
        <xdr:cNvPicPr>
          <a:picLocks noChangeAspect="1"/>
        </xdr:cNvPicPr>
      </xdr:nvPicPr>
      <xdr:blipFill>
        <a:blip xmlns:r="http://schemas.openxmlformats.org/officeDocument/2006/relationships" r:embed="rId28" cstate="print">
          <a:extLst>
            <a:ext uri="{28A0092B-C50C-407E-A947-70E740481C1C}">
              <a14:useLocalDpi xmlns:a14="http://schemas.microsoft.com/office/drawing/2010/main" val="0"/>
            </a:ext>
          </a:extLst>
        </a:blip>
        <a:stretch>
          <a:fillRect/>
        </a:stretch>
      </xdr:blipFill>
      <xdr:spPr>
        <a:xfrm>
          <a:off x="661572" y="41416541"/>
          <a:ext cx="3320420" cy="2490315"/>
        </a:xfrm>
        <a:prstGeom prst="rect">
          <a:avLst/>
        </a:prstGeom>
      </xdr:spPr>
    </xdr:pic>
    <xdr:clientData/>
  </xdr:oneCellAnchor>
  <xdr:oneCellAnchor>
    <xdr:from>
      <xdr:col>2</xdr:col>
      <xdr:colOff>230274</xdr:colOff>
      <xdr:row>218</xdr:row>
      <xdr:rowOff>67197</xdr:rowOff>
    </xdr:from>
    <xdr:ext cx="3176118" cy="2382089"/>
    <xdr:pic>
      <xdr:nvPicPr>
        <xdr:cNvPr id="30" name="Imagen 29">
          <a:extLst>
            <a:ext uri="{FF2B5EF4-FFF2-40B4-BE49-F238E27FC236}">
              <a16:creationId xmlns:a16="http://schemas.microsoft.com/office/drawing/2014/main" id="{D966BE7F-D326-4534-9986-8503521C54A8}"/>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794154" y="44362257"/>
          <a:ext cx="3176118" cy="2382089"/>
        </a:xfrm>
        <a:prstGeom prst="rect">
          <a:avLst/>
        </a:prstGeom>
      </xdr:spPr>
    </xdr:pic>
    <xdr:clientData/>
  </xdr:oneCellAnchor>
  <xdr:oneCellAnchor>
    <xdr:from>
      <xdr:col>8</xdr:col>
      <xdr:colOff>20935</xdr:colOff>
      <xdr:row>218</xdr:row>
      <xdr:rowOff>62803</xdr:rowOff>
    </xdr:from>
    <xdr:ext cx="3181978" cy="2386484"/>
    <xdr:pic>
      <xdr:nvPicPr>
        <xdr:cNvPr id="31" name="Imagen 30">
          <a:extLst>
            <a:ext uri="{FF2B5EF4-FFF2-40B4-BE49-F238E27FC236}">
              <a16:creationId xmlns:a16="http://schemas.microsoft.com/office/drawing/2014/main" id="{4ABBB107-BA3F-4D1A-A0D5-002E2F1B92FC}"/>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5012035" y="44357863"/>
          <a:ext cx="3181978" cy="2386484"/>
        </a:xfrm>
        <a:prstGeom prst="rect">
          <a:avLst/>
        </a:prstGeom>
      </xdr:spPr>
    </xdr:pic>
    <xdr:clientData/>
  </xdr:oneCellAnchor>
  <xdr:oneCellAnchor>
    <xdr:from>
      <xdr:col>2</xdr:col>
      <xdr:colOff>136071</xdr:colOff>
      <xdr:row>229</xdr:row>
      <xdr:rowOff>104669</xdr:rowOff>
    </xdr:from>
    <xdr:ext cx="3359918" cy="2519939"/>
    <xdr:pic>
      <xdr:nvPicPr>
        <xdr:cNvPr id="32" name="Imagen 31">
          <a:extLst>
            <a:ext uri="{FF2B5EF4-FFF2-40B4-BE49-F238E27FC236}">
              <a16:creationId xmlns:a16="http://schemas.microsoft.com/office/drawing/2014/main" id="{223810C5-FC7F-49C0-9DF8-01CF7E3B8488}"/>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699951" y="48080189"/>
          <a:ext cx="3359918" cy="2519939"/>
        </a:xfrm>
        <a:prstGeom prst="rect">
          <a:avLst/>
        </a:prstGeom>
      </xdr:spPr>
    </xdr:pic>
    <xdr:clientData/>
  </xdr:oneCellAnchor>
  <xdr:oneCellAnchor>
    <xdr:from>
      <xdr:col>7</xdr:col>
      <xdr:colOff>523350</xdr:colOff>
      <xdr:row>229</xdr:row>
      <xdr:rowOff>52335</xdr:rowOff>
    </xdr:from>
    <xdr:ext cx="3418115" cy="2563586"/>
    <xdr:pic>
      <xdr:nvPicPr>
        <xdr:cNvPr id="33" name="Imagen 32">
          <a:extLst>
            <a:ext uri="{FF2B5EF4-FFF2-40B4-BE49-F238E27FC236}">
              <a16:creationId xmlns:a16="http://schemas.microsoft.com/office/drawing/2014/main" id="{8DF1B41A-2719-4C1D-AD33-5601A0568730}"/>
            </a:ext>
          </a:extLst>
        </xdr:cNvPr>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4927710" y="48027855"/>
          <a:ext cx="3418115" cy="2563586"/>
        </a:xfrm>
        <a:prstGeom prst="rect">
          <a:avLst/>
        </a:prstGeom>
      </xdr:spPr>
    </xdr:pic>
    <xdr:clientData/>
  </xdr:oneCellAnchor>
  <xdr:oneCellAnchor>
    <xdr:from>
      <xdr:col>2</xdr:col>
      <xdr:colOff>219807</xdr:colOff>
      <xdr:row>239</xdr:row>
      <xdr:rowOff>52335</xdr:rowOff>
    </xdr:from>
    <xdr:ext cx="3223847" cy="2417885"/>
    <xdr:pic>
      <xdr:nvPicPr>
        <xdr:cNvPr id="34" name="Imagen 33">
          <a:extLst>
            <a:ext uri="{FF2B5EF4-FFF2-40B4-BE49-F238E27FC236}">
              <a16:creationId xmlns:a16="http://schemas.microsoft.com/office/drawing/2014/main" id="{EE5F8828-F0AC-4D2F-A3E5-BD08D32864D5}"/>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783687" y="51030135"/>
          <a:ext cx="3223847" cy="2417885"/>
        </a:xfrm>
        <a:prstGeom prst="rect">
          <a:avLst/>
        </a:prstGeom>
      </xdr:spPr>
    </xdr:pic>
    <xdr:clientData/>
  </xdr:oneCellAnchor>
  <xdr:oneCellAnchor>
    <xdr:from>
      <xdr:col>8</xdr:col>
      <xdr:colOff>59313</xdr:colOff>
      <xdr:row>239</xdr:row>
      <xdr:rowOff>48881</xdr:rowOff>
    </xdr:from>
    <xdr:ext cx="3214494" cy="2410871"/>
    <xdr:pic>
      <xdr:nvPicPr>
        <xdr:cNvPr id="35" name="Imagen 34">
          <a:extLst>
            <a:ext uri="{FF2B5EF4-FFF2-40B4-BE49-F238E27FC236}">
              <a16:creationId xmlns:a16="http://schemas.microsoft.com/office/drawing/2014/main" id="{4F88406B-7516-41E5-964A-DB29CE8272A5}"/>
            </a:ext>
          </a:extLst>
        </xdr:cNvPr>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tretch>
          <a:fillRect/>
        </a:stretch>
      </xdr:blipFill>
      <xdr:spPr>
        <a:xfrm>
          <a:off x="5050413" y="51026681"/>
          <a:ext cx="3214494" cy="2410871"/>
        </a:xfrm>
        <a:prstGeom prst="rect">
          <a:avLst/>
        </a:prstGeom>
      </xdr:spPr>
    </xdr:pic>
    <xdr:clientData/>
  </xdr:oneCellAnchor>
  <xdr:oneCellAnchor>
    <xdr:from>
      <xdr:col>2</xdr:col>
      <xdr:colOff>94202</xdr:colOff>
      <xdr:row>250</xdr:row>
      <xdr:rowOff>115137</xdr:rowOff>
    </xdr:from>
    <xdr:ext cx="3265716" cy="2449287"/>
    <xdr:pic>
      <xdr:nvPicPr>
        <xdr:cNvPr id="36" name="Imagen 35">
          <a:extLst>
            <a:ext uri="{FF2B5EF4-FFF2-40B4-BE49-F238E27FC236}">
              <a16:creationId xmlns:a16="http://schemas.microsoft.com/office/drawing/2014/main" id="{E5EA0214-175B-4047-8F0E-4914878A9DF1}"/>
            </a:ext>
          </a:extLst>
        </xdr:cNvPr>
        <xdr:cNvPicPr>
          <a:picLocks noChangeAspect="1"/>
        </xdr:cNvPicPr>
      </xdr:nvPicPr>
      <xdr:blipFill>
        <a:blip xmlns:r="http://schemas.openxmlformats.org/officeDocument/2006/relationships" r:embed="rId35" cstate="print">
          <a:extLst>
            <a:ext uri="{28A0092B-C50C-407E-A947-70E740481C1C}">
              <a14:useLocalDpi xmlns:a14="http://schemas.microsoft.com/office/drawing/2010/main" val="0"/>
            </a:ext>
          </a:extLst>
        </a:blip>
        <a:stretch>
          <a:fillRect/>
        </a:stretch>
      </xdr:blipFill>
      <xdr:spPr>
        <a:xfrm>
          <a:off x="658082" y="55024857"/>
          <a:ext cx="3265716" cy="2449287"/>
        </a:xfrm>
        <a:prstGeom prst="rect">
          <a:avLst/>
        </a:prstGeom>
      </xdr:spPr>
    </xdr:pic>
    <xdr:clientData/>
  </xdr:oneCellAnchor>
  <xdr:oneCellAnchor>
    <xdr:from>
      <xdr:col>7</xdr:col>
      <xdr:colOff>488463</xdr:colOff>
      <xdr:row>250</xdr:row>
      <xdr:rowOff>104671</xdr:rowOff>
    </xdr:from>
    <xdr:ext cx="3334377" cy="2500783"/>
    <xdr:pic>
      <xdr:nvPicPr>
        <xdr:cNvPr id="37" name="Imagen 36">
          <a:extLst>
            <a:ext uri="{FF2B5EF4-FFF2-40B4-BE49-F238E27FC236}">
              <a16:creationId xmlns:a16="http://schemas.microsoft.com/office/drawing/2014/main" id="{4A4A2A58-B1F9-4318-98FF-3A0BD60D8DE4}"/>
            </a:ext>
          </a:extLst>
        </xdr:cNvPr>
        <xdr:cNvPicPr>
          <a:picLocks noChangeAspect="1"/>
        </xdr:cNvPicPr>
      </xdr:nvPicPr>
      <xdr:blipFill>
        <a:blip xmlns:r="http://schemas.openxmlformats.org/officeDocument/2006/relationships" r:embed="rId36" cstate="print">
          <a:extLst>
            <a:ext uri="{28A0092B-C50C-407E-A947-70E740481C1C}">
              <a14:useLocalDpi xmlns:a14="http://schemas.microsoft.com/office/drawing/2010/main" val="0"/>
            </a:ext>
          </a:extLst>
        </a:blip>
        <a:stretch>
          <a:fillRect/>
        </a:stretch>
      </xdr:blipFill>
      <xdr:spPr>
        <a:xfrm>
          <a:off x="4892823" y="55014391"/>
          <a:ext cx="3334377" cy="2500783"/>
        </a:xfrm>
        <a:prstGeom prst="rect">
          <a:avLst/>
        </a:prstGeom>
      </xdr:spPr>
    </xdr:pic>
    <xdr:clientData/>
  </xdr:oneCellAnchor>
  <xdr:oneCellAnchor>
    <xdr:from>
      <xdr:col>2</xdr:col>
      <xdr:colOff>104669</xdr:colOff>
      <xdr:row>260</xdr:row>
      <xdr:rowOff>65418</xdr:rowOff>
    </xdr:from>
    <xdr:ext cx="3332007" cy="2499005"/>
    <xdr:pic>
      <xdr:nvPicPr>
        <xdr:cNvPr id="38" name="Imagen 37">
          <a:extLst>
            <a:ext uri="{FF2B5EF4-FFF2-40B4-BE49-F238E27FC236}">
              <a16:creationId xmlns:a16="http://schemas.microsoft.com/office/drawing/2014/main" id="{0ACC29F9-F945-44EB-9543-2FD06F60E577}"/>
            </a:ext>
          </a:extLst>
        </xdr:cNvPr>
        <xdr:cNvPicPr>
          <a:picLocks noChangeAspect="1"/>
        </xdr:cNvPicPr>
      </xdr:nvPicPr>
      <xdr:blipFill>
        <a:blip xmlns:r="http://schemas.openxmlformats.org/officeDocument/2006/relationships" r:embed="rId37" cstate="print">
          <a:extLst>
            <a:ext uri="{28A0092B-C50C-407E-A947-70E740481C1C}">
              <a14:useLocalDpi xmlns:a14="http://schemas.microsoft.com/office/drawing/2010/main" val="0"/>
            </a:ext>
          </a:extLst>
        </a:blip>
        <a:stretch>
          <a:fillRect/>
        </a:stretch>
      </xdr:blipFill>
      <xdr:spPr>
        <a:xfrm>
          <a:off x="668549" y="58129818"/>
          <a:ext cx="3332007" cy="2499005"/>
        </a:xfrm>
        <a:prstGeom prst="rect">
          <a:avLst/>
        </a:prstGeom>
      </xdr:spPr>
    </xdr:pic>
    <xdr:clientData/>
  </xdr:oneCellAnchor>
  <xdr:oneCellAnchor>
    <xdr:from>
      <xdr:col>8</xdr:col>
      <xdr:colOff>27913</xdr:colOff>
      <xdr:row>260</xdr:row>
      <xdr:rowOff>83736</xdr:rowOff>
    </xdr:from>
    <xdr:ext cx="3321538" cy="2491153"/>
    <xdr:pic>
      <xdr:nvPicPr>
        <xdr:cNvPr id="39" name="Imagen 38">
          <a:extLst>
            <a:ext uri="{FF2B5EF4-FFF2-40B4-BE49-F238E27FC236}">
              <a16:creationId xmlns:a16="http://schemas.microsoft.com/office/drawing/2014/main" id="{1AB78D3C-77D5-40A7-9448-458BA78F0F10}"/>
            </a:ext>
          </a:extLst>
        </xdr:cNvPr>
        <xdr:cNvPicPr>
          <a:picLocks noChangeAspect="1"/>
        </xdr:cNvPicPr>
      </xdr:nvPicPr>
      <xdr:blipFill>
        <a:blip xmlns:r="http://schemas.openxmlformats.org/officeDocument/2006/relationships" r:embed="rId38" cstate="print">
          <a:extLst>
            <a:ext uri="{28A0092B-C50C-407E-A947-70E740481C1C}">
              <a14:useLocalDpi xmlns:a14="http://schemas.microsoft.com/office/drawing/2010/main" val="0"/>
            </a:ext>
          </a:extLst>
        </a:blip>
        <a:stretch>
          <a:fillRect/>
        </a:stretch>
      </xdr:blipFill>
      <xdr:spPr>
        <a:xfrm>
          <a:off x="5019013" y="58148136"/>
          <a:ext cx="3321538" cy="2491153"/>
        </a:xfrm>
        <a:prstGeom prst="rect">
          <a:avLst/>
        </a:prstGeom>
      </xdr:spPr>
    </xdr:pic>
    <xdr:clientData/>
  </xdr:oneCellAnchor>
  <xdr:oneCellAnchor>
    <xdr:from>
      <xdr:col>1</xdr:col>
      <xdr:colOff>314008</xdr:colOff>
      <xdr:row>270</xdr:row>
      <xdr:rowOff>77664</xdr:rowOff>
    </xdr:from>
    <xdr:ext cx="3328519" cy="2496389"/>
    <xdr:pic>
      <xdr:nvPicPr>
        <xdr:cNvPr id="40" name="Imagen 39">
          <a:extLst>
            <a:ext uri="{FF2B5EF4-FFF2-40B4-BE49-F238E27FC236}">
              <a16:creationId xmlns:a16="http://schemas.microsoft.com/office/drawing/2014/main" id="{CEF691D7-E9E8-48A7-A8E7-F99F25E1B20E}"/>
            </a:ext>
          </a:extLst>
        </xdr:cNvPr>
        <xdr:cNvPicPr>
          <a:picLocks noChangeAspect="1"/>
        </xdr:cNvPicPr>
      </xdr:nvPicPr>
      <xdr:blipFill>
        <a:blip xmlns:r="http://schemas.openxmlformats.org/officeDocument/2006/relationships" r:embed="rId39" cstate="print">
          <a:extLst>
            <a:ext uri="{28A0092B-C50C-407E-A947-70E740481C1C}">
              <a14:useLocalDpi xmlns:a14="http://schemas.microsoft.com/office/drawing/2010/main" val="0"/>
            </a:ext>
          </a:extLst>
        </a:blip>
        <a:stretch>
          <a:fillRect/>
        </a:stretch>
      </xdr:blipFill>
      <xdr:spPr>
        <a:xfrm>
          <a:off x="557848" y="61296744"/>
          <a:ext cx="3328519" cy="2496389"/>
        </a:xfrm>
        <a:prstGeom prst="rect">
          <a:avLst/>
        </a:prstGeom>
      </xdr:spPr>
    </xdr:pic>
    <xdr:clientData/>
  </xdr:oneCellAnchor>
  <xdr:oneCellAnchor>
    <xdr:from>
      <xdr:col>7</xdr:col>
      <xdr:colOff>443103</xdr:colOff>
      <xdr:row>270</xdr:row>
      <xdr:rowOff>83734</xdr:rowOff>
    </xdr:from>
    <xdr:ext cx="3377363" cy="2533023"/>
    <xdr:pic>
      <xdr:nvPicPr>
        <xdr:cNvPr id="41" name="Imagen 40">
          <a:extLst>
            <a:ext uri="{FF2B5EF4-FFF2-40B4-BE49-F238E27FC236}">
              <a16:creationId xmlns:a16="http://schemas.microsoft.com/office/drawing/2014/main" id="{711E6F25-C4FA-4EE7-AB57-DBD7253EEF3E}"/>
            </a:ext>
          </a:extLst>
        </xdr:cNvPr>
        <xdr:cNvPicPr>
          <a:picLocks noChangeAspect="1"/>
        </xdr:cNvPicPr>
      </xdr:nvPicPr>
      <xdr:blipFill>
        <a:blip xmlns:r="http://schemas.openxmlformats.org/officeDocument/2006/relationships" r:embed="rId40" cstate="print">
          <a:extLst>
            <a:ext uri="{28A0092B-C50C-407E-A947-70E740481C1C}">
              <a14:useLocalDpi xmlns:a14="http://schemas.microsoft.com/office/drawing/2010/main" val="0"/>
            </a:ext>
          </a:extLst>
        </a:blip>
        <a:stretch>
          <a:fillRect/>
        </a:stretch>
      </xdr:blipFill>
      <xdr:spPr>
        <a:xfrm>
          <a:off x="4847463" y="61302814"/>
          <a:ext cx="3377363" cy="2533023"/>
        </a:xfrm>
        <a:prstGeom prst="rect">
          <a:avLst/>
        </a:prstGeom>
      </xdr:spPr>
    </xdr:pic>
    <xdr:clientData/>
  </xdr:oneCellAnchor>
  <xdr:twoCellAnchor editAs="oneCell">
    <xdr:from>
      <xdr:col>1</xdr:col>
      <xdr:colOff>208198</xdr:colOff>
      <xdr:row>281</xdr:row>
      <xdr:rowOff>188407</xdr:rowOff>
    </xdr:from>
    <xdr:to>
      <xdr:col>6</xdr:col>
      <xdr:colOff>969457</xdr:colOff>
      <xdr:row>288</xdr:row>
      <xdr:rowOff>188407</xdr:rowOff>
    </xdr:to>
    <xdr:pic>
      <xdr:nvPicPr>
        <xdr:cNvPr id="42" name="Imagen 41">
          <a:extLst>
            <a:ext uri="{FF2B5EF4-FFF2-40B4-BE49-F238E27FC236}">
              <a16:creationId xmlns:a16="http://schemas.microsoft.com/office/drawing/2014/main" id="{A685BF81-1EF7-46DE-878D-DA2DD491EBF8}"/>
            </a:ext>
          </a:extLst>
        </xdr:cNvPr>
        <xdr:cNvPicPr>
          <a:picLocks noChangeAspect="1"/>
        </xdr:cNvPicPr>
      </xdr:nvPicPr>
      <xdr:blipFill>
        <a:blip xmlns:r="http://schemas.openxmlformats.org/officeDocument/2006/relationships" r:embed="rId41" cstate="print">
          <a:extLst>
            <a:ext uri="{28A0092B-C50C-407E-A947-70E740481C1C}">
              <a14:useLocalDpi xmlns:a14="http://schemas.microsoft.com/office/drawing/2010/main"/>
            </a:ext>
          </a:extLst>
        </a:blip>
        <a:stretch>
          <a:fillRect/>
        </a:stretch>
      </xdr:blipFill>
      <xdr:spPr>
        <a:xfrm>
          <a:off x="452038" y="65842327"/>
          <a:ext cx="3801639" cy="2293620"/>
        </a:xfrm>
        <a:prstGeom prst="rect">
          <a:avLst/>
        </a:prstGeom>
      </xdr:spPr>
    </xdr:pic>
    <xdr:clientData/>
  </xdr:twoCellAnchor>
  <xdr:twoCellAnchor editAs="oneCell">
    <xdr:from>
      <xdr:col>7</xdr:col>
      <xdr:colOff>70262</xdr:colOff>
      <xdr:row>281</xdr:row>
      <xdr:rowOff>167473</xdr:rowOff>
    </xdr:from>
    <xdr:to>
      <xdr:col>11</xdr:col>
      <xdr:colOff>555774</xdr:colOff>
      <xdr:row>288</xdr:row>
      <xdr:rowOff>193161</xdr:rowOff>
    </xdr:to>
    <xdr:pic>
      <xdr:nvPicPr>
        <xdr:cNvPr id="43" name="Imagen 42">
          <a:extLst>
            <a:ext uri="{FF2B5EF4-FFF2-40B4-BE49-F238E27FC236}">
              <a16:creationId xmlns:a16="http://schemas.microsoft.com/office/drawing/2014/main" id="{6FAE9A89-F6B3-44B8-A683-70E6AA5860BD}"/>
            </a:ext>
          </a:extLst>
        </xdr:cNvPr>
        <xdr:cNvPicPr>
          <a:picLocks noChangeAspect="1" noChangeArrowheads="1"/>
        </xdr:cNvPicPr>
      </xdr:nvPicPr>
      <xdr:blipFill>
        <a:blip xmlns:r="http://schemas.openxmlformats.org/officeDocument/2006/relationships" r:embed="rId42" cstate="print">
          <a:extLst>
            <a:ext uri="{28A0092B-C50C-407E-A947-70E740481C1C}">
              <a14:useLocalDpi xmlns:a14="http://schemas.microsoft.com/office/drawing/2010/main"/>
            </a:ext>
          </a:extLst>
        </a:blip>
        <a:srcRect/>
        <a:stretch>
          <a:fillRect/>
        </a:stretch>
      </xdr:blipFill>
      <xdr:spPr bwMode="auto">
        <a:xfrm>
          <a:off x="4474622" y="65821393"/>
          <a:ext cx="4333612" cy="23193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110316</xdr:colOff>
      <xdr:row>291</xdr:row>
      <xdr:rowOff>115138</xdr:rowOff>
    </xdr:from>
    <xdr:to>
      <xdr:col>6</xdr:col>
      <xdr:colOff>1011649</xdr:colOff>
      <xdr:row>298</xdr:row>
      <xdr:rowOff>115137</xdr:rowOff>
    </xdr:to>
    <xdr:pic>
      <xdr:nvPicPr>
        <xdr:cNvPr id="44" name="Imagen 43">
          <a:extLst>
            <a:ext uri="{FF2B5EF4-FFF2-40B4-BE49-F238E27FC236}">
              <a16:creationId xmlns:a16="http://schemas.microsoft.com/office/drawing/2014/main" id="{6EB30B35-B38E-48C1-951C-23949E390916}"/>
            </a:ext>
          </a:extLst>
        </xdr:cNvPr>
        <xdr:cNvPicPr>
          <a:picLocks noChangeAspect="1" noChangeArrowheads="1"/>
        </xdr:cNvPicPr>
      </xdr:nvPicPr>
      <xdr:blipFill>
        <a:blip xmlns:r="http://schemas.openxmlformats.org/officeDocument/2006/relationships" r:embed="rId43" cstate="print">
          <a:extLst>
            <a:ext uri="{28A0092B-C50C-407E-A947-70E740481C1C}">
              <a14:useLocalDpi xmlns:a14="http://schemas.microsoft.com/office/drawing/2010/main"/>
            </a:ext>
          </a:extLst>
        </a:blip>
        <a:srcRect/>
        <a:stretch>
          <a:fillRect/>
        </a:stretch>
      </xdr:blipFill>
      <xdr:spPr bwMode="auto">
        <a:xfrm>
          <a:off x="354156" y="68923738"/>
          <a:ext cx="3941713" cy="22936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92010</xdr:colOff>
      <xdr:row>291</xdr:row>
      <xdr:rowOff>104368</xdr:rowOff>
    </xdr:from>
    <xdr:to>
      <xdr:col>11</xdr:col>
      <xdr:colOff>467352</xdr:colOff>
      <xdr:row>298</xdr:row>
      <xdr:rowOff>136731</xdr:rowOff>
    </xdr:to>
    <xdr:pic>
      <xdr:nvPicPr>
        <xdr:cNvPr id="45" name="Imagen 44">
          <a:extLst>
            <a:ext uri="{FF2B5EF4-FFF2-40B4-BE49-F238E27FC236}">
              <a16:creationId xmlns:a16="http://schemas.microsoft.com/office/drawing/2014/main" id="{2B920E0D-D5AC-43C8-8078-35D165E6C5EA}"/>
            </a:ext>
          </a:extLst>
        </xdr:cNvPr>
        <xdr:cNvPicPr>
          <a:picLocks noChangeAspect="1" noChangeArrowheads="1"/>
        </xdr:cNvPicPr>
      </xdr:nvPicPr>
      <xdr:blipFill>
        <a:blip xmlns:r="http://schemas.openxmlformats.org/officeDocument/2006/relationships" r:embed="rId44" cstate="print">
          <a:extLst>
            <a:ext uri="{28A0092B-C50C-407E-A947-70E740481C1C}">
              <a14:useLocalDpi xmlns:a14="http://schemas.microsoft.com/office/drawing/2010/main"/>
            </a:ext>
          </a:extLst>
        </a:blip>
        <a:srcRect/>
        <a:stretch>
          <a:fillRect/>
        </a:stretch>
      </xdr:blipFill>
      <xdr:spPr bwMode="auto">
        <a:xfrm>
          <a:off x="4496370" y="68912968"/>
          <a:ext cx="4223442" cy="23259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100593</xdr:colOff>
      <xdr:row>311</xdr:row>
      <xdr:rowOff>87191</xdr:rowOff>
    </xdr:from>
    <xdr:to>
      <xdr:col>11</xdr:col>
      <xdr:colOff>475935</xdr:colOff>
      <xdr:row>318</xdr:row>
      <xdr:rowOff>251209</xdr:rowOff>
    </xdr:to>
    <xdr:pic>
      <xdr:nvPicPr>
        <xdr:cNvPr id="46" name="Imagen 45">
          <a:extLst>
            <a:ext uri="{FF2B5EF4-FFF2-40B4-BE49-F238E27FC236}">
              <a16:creationId xmlns:a16="http://schemas.microsoft.com/office/drawing/2014/main" id="{2F4A67A6-DA1B-4431-A1DD-F81646451F8D}"/>
            </a:ext>
          </a:extLst>
        </xdr:cNvPr>
        <xdr:cNvPicPr>
          <a:picLocks noChangeAspect="1" noChangeArrowheads="1"/>
        </xdr:cNvPicPr>
      </xdr:nvPicPr>
      <xdr:blipFill>
        <a:blip xmlns:r="http://schemas.openxmlformats.org/officeDocument/2006/relationships" r:embed="rId45" cstate="print">
          <a:extLst>
            <a:ext uri="{28A0092B-C50C-407E-A947-70E740481C1C}">
              <a14:useLocalDpi xmlns:a14="http://schemas.microsoft.com/office/drawing/2010/main"/>
            </a:ext>
          </a:extLst>
        </a:blip>
        <a:srcRect/>
        <a:stretch>
          <a:fillRect/>
        </a:stretch>
      </xdr:blipFill>
      <xdr:spPr bwMode="auto">
        <a:xfrm>
          <a:off x="4504953" y="75136571"/>
          <a:ext cx="4223442" cy="24576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125071</xdr:colOff>
      <xdr:row>311</xdr:row>
      <xdr:rowOff>111718</xdr:rowOff>
    </xdr:from>
    <xdr:to>
      <xdr:col>6</xdr:col>
      <xdr:colOff>977844</xdr:colOff>
      <xdr:row>318</xdr:row>
      <xdr:rowOff>188406</xdr:rowOff>
    </xdr:to>
    <xdr:pic>
      <xdr:nvPicPr>
        <xdr:cNvPr id="47" name="Imagen 46">
          <a:extLst>
            <a:ext uri="{FF2B5EF4-FFF2-40B4-BE49-F238E27FC236}">
              <a16:creationId xmlns:a16="http://schemas.microsoft.com/office/drawing/2014/main" id="{0B85998C-D322-49E7-8A5B-CE2862DC2BBA}"/>
            </a:ext>
          </a:extLst>
        </xdr:cNvPr>
        <xdr:cNvPicPr>
          <a:picLocks noChangeAspect="1" noChangeArrowheads="1"/>
        </xdr:cNvPicPr>
      </xdr:nvPicPr>
      <xdr:blipFill>
        <a:blip xmlns:r="http://schemas.openxmlformats.org/officeDocument/2006/relationships" r:embed="rId46" cstate="print">
          <a:extLst>
            <a:ext uri="{28A0092B-C50C-407E-A947-70E740481C1C}">
              <a14:useLocalDpi xmlns:a14="http://schemas.microsoft.com/office/drawing/2010/main"/>
            </a:ext>
          </a:extLst>
        </a:blip>
        <a:srcRect/>
        <a:stretch>
          <a:fillRect/>
        </a:stretch>
      </xdr:blipFill>
      <xdr:spPr bwMode="auto">
        <a:xfrm>
          <a:off x="368911" y="75161098"/>
          <a:ext cx="3893153" cy="23703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165996</xdr:colOff>
      <xdr:row>301</xdr:row>
      <xdr:rowOff>98635</xdr:rowOff>
    </xdr:from>
    <xdr:to>
      <xdr:col>6</xdr:col>
      <xdr:colOff>1003594</xdr:colOff>
      <xdr:row>308</xdr:row>
      <xdr:rowOff>104670</xdr:rowOff>
    </xdr:to>
    <xdr:pic>
      <xdr:nvPicPr>
        <xdr:cNvPr id="48" name="Imagen 47">
          <a:extLst>
            <a:ext uri="{FF2B5EF4-FFF2-40B4-BE49-F238E27FC236}">
              <a16:creationId xmlns:a16="http://schemas.microsoft.com/office/drawing/2014/main" id="{7056A8B7-95AC-476C-B941-1CDCE09C778D}"/>
            </a:ext>
          </a:extLst>
        </xdr:cNvPr>
        <xdr:cNvPicPr>
          <a:picLocks noChangeAspect="1" noChangeArrowheads="1"/>
        </xdr:cNvPicPr>
      </xdr:nvPicPr>
      <xdr:blipFill>
        <a:blip xmlns:r="http://schemas.openxmlformats.org/officeDocument/2006/relationships" r:embed="rId47" cstate="print">
          <a:extLst>
            <a:ext uri="{28A0092B-C50C-407E-A947-70E740481C1C}">
              <a14:useLocalDpi xmlns:a14="http://schemas.microsoft.com/office/drawing/2010/main"/>
            </a:ext>
          </a:extLst>
        </a:blip>
        <a:srcRect/>
        <a:stretch>
          <a:fillRect/>
        </a:stretch>
      </xdr:blipFill>
      <xdr:spPr bwMode="auto">
        <a:xfrm>
          <a:off x="409836" y="72061915"/>
          <a:ext cx="3877978" cy="22996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71794</xdr:colOff>
      <xdr:row>301</xdr:row>
      <xdr:rowOff>110742</xdr:rowOff>
    </xdr:from>
    <xdr:to>
      <xdr:col>11</xdr:col>
      <xdr:colOff>470506</xdr:colOff>
      <xdr:row>308</xdr:row>
      <xdr:rowOff>136071</xdr:rowOff>
    </xdr:to>
    <xdr:pic>
      <xdr:nvPicPr>
        <xdr:cNvPr id="49" name="Imagen 48">
          <a:extLst>
            <a:ext uri="{FF2B5EF4-FFF2-40B4-BE49-F238E27FC236}">
              <a16:creationId xmlns:a16="http://schemas.microsoft.com/office/drawing/2014/main" id="{66F52A7B-3FD5-496E-9A56-BD1B5915147E}"/>
            </a:ext>
          </a:extLst>
        </xdr:cNvPr>
        <xdr:cNvPicPr>
          <a:picLocks noChangeAspect="1" noChangeArrowheads="1"/>
        </xdr:cNvPicPr>
      </xdr:nvPicPr>
      <xdr:blipFill>
        <a:blip xmlns:r="http://schemas.openxmlformats.org/officeDocument/2006/relationships" r:embed="rId48" cstate="print">
          <a:extLst>
            <a:ext uri="{28A0092B-C50C-407E-A947-70E740481C1C}">
              <a14:useLocalDpi xmlns:a14="http://schemas.microsoft.com/office/drawing/2010/main"/>
            </a:ext>
          </a:extLst>
        </a:blip>
        <a:srcRect/>
        <a:stretch>
          <a:fillRect/>
        </a:stretch>
      </xdr:blipFill>
      <xdr:spPr bwMode="auto">
        <a:xfrm>
          <a:off x="4476154" y="72074022"/>
          <a:ext cx="4246812" cy="23189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67170</xdr:colOff>
      <xdr:row>321</xdr:row>
      <xdr:rowOff>133037</xdr:rowOff>
    </xdr:from>
    <xdr:to>
      <xdr:col>11</xdr:col>
      <xdr:colOff>549343</xdr:colOff>
      <xdr:row>328</xdr:row>
      <xdr:rowOff>158724</xdr:rowOff>
    </xdr:to>
    <xdr:pic>
      <xdr:nvPicPr>
        <xdr:cNvPr id="50" name="Imagen 49">
          <a:extLst>
            <a:ext uri="{FF2B5EF4-FFF2-40B4-BE49-F238E27FC236}">
              <a16:creationId xmlns:a16="http://schemas.microsoft.com/office/drawing/2014/main" id="{D4E71CA6-2BDA-4D3A-9E8B-B53605B4F50B}"/>
            </a:ext>
          </a:extLst>
        </xdr:cNvPr>
        <xdr:cNvPicPr>
          <a:picLocks noChangeAspect="1" noChangeArrowheads="1"/>
        </xdr:cNvPicPr>
      </xdr:nvPicPr>
      <xdr:blipFill>
        <a:blip xmlns:r="http://schemas.openxmlformats.org/officeDocument/2006/relationships" r:embed="rId49" cstate="print">
          <a:extLst>
            <a:ext uri="{28A0092B-C50C-407E-A947-70E740481C1C}">
              <a14:useLocalDpi xmlns:a14="http://schemas.microsoft.com/office/drawing/2010/main"/>
            </a:ext>
          </a:extLst>
        </a:blip>
        <a:srcRect/>
        <a:stretch>
          <a:fillRect/>
        </a:stretch>
      </xdr:blipFill>
      <xdr:spPr bwMode="auto">
        <a:xfrm>
          <a:off x="4471530" y="78337097"/>
          <a:ext cx="4330273" cy="23193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73269</xdr:colOff>
      <xdr:row>321</xdr:row>
      <xdr:rowOff>191817</xdr:rowOff>
    </xdr:from>
    <xdr:to>
      <xdr:col>6</xdr:col>
      <xdr:colOff>986257</xdr:colOff>
      <xdr:row>328</xdr:row>
      <xdr:rowOff>115137</xdr:rowOff>
    </xdr:to>
    <xdr:pic>
      <xdr:nvPicPr>
        <xdr:cNvPr id="51" name="Imagen 50">
          <a:extLst>
            <a:ext uri="{FF2B5EF4-FFF2-40B4-BE49-F238E27FC236}">
              <a16:creationId xmlns:a16="http://schemas.microsoft.com/office/drawing/2014/main" id="{91833F01-FCEC-4603-AF32-7BD789B8C7FD}"/>
            </a:ext>
          </a:extLst>
        </xdr:cNvPr>
        <xdr:cNvPicPr>
          <a:picLocks noChangeAspect="1"/>
        </xdr:cNvPicPr>
      </xdr:nvPicPr>
      <xdr:blipFill>
        <a:blip xmlns:r="http://schemas.openxmlformats.org/officeDocument/2006/relationships" r:embed="rId50" cstate="print">
          <a:extLst>
            <a:ext uri="{28A0092B-C50C-407E-A947-70E740481C1C}">
              <a14:useLocalDpi xmlns:a14="http://schemas.microsoft.com/office/drawing/2010/main"/>
            </a:ext>
          </a:extLst>
        </a:blip>
        <a:stretch>
          <a:fillRect/>
        </a:stretch>
      </xdr:blipFill>
      <xdr:spPr>
        <a:xfrm>
          <a:off x="317109" y="78395877"/>
          <a:ext cx="3953368" cy="2216940"/>
        </a:xfrm>
        <a:prstGeom prst="rect">
          <a:avLst/>
        </a:prstGeom>
      </xdr:spPr>
    </xdr:pic>
    <xdr:clientData/>
  </xdr:twoCellAnchor>
  <xdr:twoCellAnchor editAs="oneCell">
    <xdr:from>
      <xdr:col>1</xdr:col>
      <xdr:colOff>161070</xdr:colOff>
      <xdr:row>331</xdr:row>
      <xdr:rowOff>157006</xdr:rowOff>
    </xdr:from>
    <xdr:to>
      <xdr:col>6</xdr:col>
      <xdr:colOff>922795</xdr:colOff>
      <xdr:row>338</xdr:row>
      <xdr:rowOff>151151</xdr:rowOff>
    </xdr:to>
    <xdr:pic>
      <xdr:nvPicPr>
        <xdr:cNvPr id="52" name="Imagen 51">
          <a:extLst>
            <a:ext uri="{FF2B5EF4-FFF2-40B4-BE49-F238E27FC236}">
              <a16:creationId xmlns:a16="http://schemas.microsoft.com/office/drawing/2014/main" id="{40D2F603-2F07-4902-8BB3-9EB1409C77AA}"/>
            </a:ext>
          </a:extLst>
        </xdr:cNvPr>
        <xdr:cNvPicPr>
          <a:picLocks noChangeAspect="1" noChangeArrowheads="1"/>
        </xdr:cNvPicPr>
      </xdr:nvPicPr>
      <xdr:blipFill>
        <a:blip xmlns:r="http://schemas.openxmlformats.org/officeDocument/2006/relationships" r:embed="rId51" cstate="print">
          <a:extLst>
            <a:ext uri="{28A0092B-C50C-407E-A947-70E740481C1C}">
              <a14:useLocalDpi xmlns:a14="http://schemas.microsoft.com/office/drawing/2010/main"/>
            </a:ext>
          </a:extLst>
        </a:blip>
        <a:srcRect/>
        <a:stretch>
          <a:fillRect/>
        </a:stretch>
      </xdr:blipFill>
      <xdr:spPr bwMode="auto">
        <a:xfrm>
          <a:off x="404910" y="81515746"/>
          <a:ext cx="3802105" cy="22877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99100</xdr:colOff>
      <xdr:row>331</xdr:row>
      <xdr:rowOff>146806</xdr:rowOff>
    </xdr:from>
    <xdr:to>
      <xdr:col>11</xdr:col>
      <xdr:colOff>521181</xdr:colOff>
      <xdr:row>338</xdr:row>
      <xdr:rowOff>175831</xdr:rowOff>
    </xdr:to>
    <xdr:pic>
      <xdr:nvPicPr>
        <xdr:cNvPr id="53" name="Imagen 52">
          <a:extLst>
            <a:ext uri="{FF2B5EF4-FFF2-40B4-BE49-F238E27FC236}">
              <a16:creationId xmlns:a16="http://schemas.microsoft.com/office/drawing/2014/main" id="{98F5426B-39D4-405E-91E5-5E1E222F55E5}"/>
            </a:ext>
          </a:extLst>
        </xdr:cNvPr>
        <xdr:cNvPicPr>
          <a:picLocks noChangeAspect="1" noChangeArrowheads="1"/>
        </xdr:cNvPicPr>
      </xdr:nvPicPr>
      <xdr:blipFill>
        <a:blip xmlns:r="http://schemas.openxmlformats.org/officeDocument/2006/relationships" r:embed="rId52" cstate="print">
          <a:extLst>
            <a:ext uri="{28A0092B-C50C-407E-A947-70E740481C1C}">
              <a14:useLocalDpi xmlns:a14="http://schemas.microsoft.com/office/drawing/2010/main"/>
            </a:ext>
          </a:extLst>
        </a:blip>
        <a:srcRect/>
        <a:stretch>
          <a:fillRect/>
        </a:stretch>
      </xdr:blipFill>
      <xdr:spPr bwMode="auto">
        <a:xfrm>
          <a:off x="4503460" y="81505546"/>
          <a:ext cx="4270181" cy="232264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quipo3\c\LABORATORIO\FORMATOS\R%20INT%2010%20LIMITES%20DE%20CONSISTENCI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Mirla/Downloads/Equipo3/c/LABORATORIO/FORMATOS/R%20INT%2010%20LIMITES%20DE%20CONSISTENCI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LICITA~1/AppData/Local/Temp/Rar$DI29.6936/JESSY/calidad/Cambio%20D/Contra%20%20Interventor&#237;a/IDU-184-98/Informe%20Mensual/FORMATOS%20INFORME%20%20MENSUAL%2018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Users\LICITA~1\AppData\Local\Temp\Rar$DI29.6936\JESSY\calidad\Cambio%20D\Contra%20%20Interventor&#237;a\IDU-184-98\Informe%20Mensual\FORMATOS%20INFORME%20%20MENSUAL%2018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Ing02\c\Mis%20documentos\LUISFER\trabajo\datos\Laboratorio\BaseA2\GRADACIONA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VR-ASSA2008\financiero\Documents%20and%20Settings\Asis_Proyecto_1\Escritorio\Recaudo-CCS-0109%20FIDUCOLOMBIA_A31-SM.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ervidor\disco%20duro\irina\CLAS-BOG.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emejia/AppData/Local/Microsoft/Windows/Temporary%20Internet%20Files/Content.Outlook/22RMATA3/ENSAYO%20DE%20OBRESCA%20FEBRERO-2018/ENSAYOS%20DEL%202011%20KMA/Indice%20de%20colapso%20KMA.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ervidor\disco%20duro\Buesaco%20Mojarras\clasific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VIAS4G/SEGUIMIENTOOBLIGACIONES/Seguimiento%20Obligaciones%20Financieras%20Mar%201.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LaMirla/Downloads/PISVR01/datos/VIAS4G/SEGUIMIENTOOBLIGACIONES/Seguimiento%20Obligaciones%20Financieras%20Mar%20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datos\VIAS4G\SEGUIMIENTOOBLIGACIONES\Seguimiento%20Obligaciones%20Financieras%20Mar%201.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ISVR01\datos\VIAS4G\SEGUIMIENTOOBLIGACIONES\Seguimiento%20Obligaciones%20Financieras%20Mar%20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datos/VIAS4G/SEGUIMIENTOOBLIGACIONES/Seguimiento%20Obligaciones%20Financieras%20Mar%201.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Ing02\c\Mis%20documentos\LUISFER\trabajo\GRADACIONB2.xls" TargetMode="External"/></Relationships>
</file>

<file path=xl/externalLinks/_rels/externalLink16.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emejia/AppData/Local/Microsoft/Windows/Temporary%20Internet%20Files/Content.Outlook/22RMATA3/ENSAYO%20DE%20OBRESCA%20FEBRERO-2018/ASFALTO%20OBRESCA/C-P%20ASFALTO%20OBRESCA%20%2001-02-2018%20TR-4.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NTPRINCIPAL\Licitaciones\Licitaciones%201999\9499%20IDU-LP-GPTN-BMU-146-99%20Transmilenio%20Calle51%20sur%20-%20calle%206\ListCantidades%20y%20PU146%20de1999.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A:\Vertraulich\GEOPRUEBAS\EXCELL\FORMATOS\L'Concret%20y%20Pavimento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ng02\c\Mis%20documentos\LUISFER\trabajo\datos\Laboratorio\BaseA2\briqqueta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Documents%20and%20Settings\Compaq_Propietario\Escritorio\marisol%20dic%2027%202007\F-095-6%20Ambiental%202.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MINCIVILSVR\SigCass\B.%20PROCESOS%20DE%20SOPORTE\B9.%20GESTION%20DOCUMENTAL\CONTROL%20DE%20DOCUMENTOS\F-198-1%20Control%20de%20cambios%20y%20distribucion%20de%20documentos%20del%20SIG%20CASS.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B1AD223A\TERRAPLEN%20GRANULOMETRIA%20-%20LIMITES%20INVE%20123-125-126.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alidad\sigcass\B.%20PROCESOS%20DE%20SOPORTE\B9.%20GESTION%20DOCUMENTAL\CONTROL%20DE%20DOCUMENTOS\F-198-1%20Control%20de%20cambios%20y%20distribucion%20de%20documentos%20del%20SIG%20CAS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cesar.perez/Downloads/Informe%20Semanal%20Gerencial%20No.%20251%20(6%20Ago-%2012%20Ag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mite de Consistencia 4516"/>
      <sheetName val="Limite de Consistencia 4515"/>
      <sheetName val="DATOS"/>
      <sheetName val="Lista peajes"/>
      <sheetName val="Nomenclatura"/>
    </sheetNames>
    <sheetDataSet>
      <sheetData sheetId="0" refreshError="1"/>
      <sheetData sheetId="1" refreshError="1"/>
      <sheetData sheetId="2" refreshError="1">
        <row r="2">
          <cell r="A2" t="str">
            <v>REF</v>
          </cell>
          <cell r="B2" t="str">
            <v>OBRA</v>
          </cell>
          <cell r="C2" t="str">
            <v>DESCRIPCION</v>
          </cell>
          <cell r="D2" t="str">
            <v>FECHA</v>
          </cell>
          <cell r="E2" t="str">
            <v>No.GOL1</v>
          </cell>
          <cell r="F2" t="str">
            <v>VIDRI</v>
          </cell>
          <cell r="G2" t="str">
            <v>P1</v>
          </cell>
          <cell r="H2" t="str">
            <v>P2</v>
          </cell>
          <cell r="I2" t="str">
            <v>No.GOL2</v>
          </cell>
          <cell r="J2" t="str">
            <v>VIDRI</v>
          </cell>
          <cell r="K2" t="str">
            <v>P1</v>
          </cell>
          <cell r="L2" t="str">
            <v>P2</v>
          </cell>
          <cell r="M2" t="str">
            <v>No.GOL3</v>
          </cell>
          <cell r="N2" t="str">
            <v>VIDRI</v>
          </cell>
          <cell r="O2" t="str">
            <v>P1</v>
          </cell>
          <cell r="P2" t="str">
            <v>P2</v>
          </cell>
          <cell r="Q2" t="str">
            <v>vidr3</v>
          </cell>
          <cell r="R2" t="str">
            <v>P1</v>
          </cell>
          <cell r="S2" t="str">
            <v>P2</v>
          </cell>
          <cell r="T2" t="str">
            <v>vidr4</v>
          </cell>
          <cell r="U2" t="str">
            <v>P1</v>
          </cell>
          <cell r="V2" t="str">
            <v>P2</v>
          </cell>
          <cell r="W2" t="str">
            <v>LIM LIQ</v>
          </cell>
        </row>
        <row r="3">
          <cell r="A3">
            <v>1</v>
          </cell>
          <cell r="B3" t="str">
            <v>MEJORAMIENTO Y MANTENIMIENTO DEL CORREDOR VIAL DEL MAGDALENA</v>
          </cell>
          <cell r="C3" t="str">
            <v>PR 0+000 TRAMO 4516</v>
          </cell>
          <cell r="D3" t="str">
            <v>Mayo 13 2005</v>
          </cell>
        </row>
        <row r="4">
          <cell r="A4">
            <v>3</v>
          </cell>
          <cell r="B4" t="str">
            <v>MEJORAMIENTO Y MANTENIMIENTO DEL CORREDOR VIAL DEL MAGDALENA</v>
          </cell>
          <cell r="C4" t="str">
            <v>PR 20+000 TRAMO 4515</v>
          </cell>
          <cell r="D4" t="str">
            <v>Mayo 13 2005</v>
          </cell>
          <cell r="E4">
            <v>32</v>
          </cell>
          <cell r="F4">
            <v>16.899999999999999</v>
          </cell>
          <cell r="G4">
            <v>24.240000000000002</v>
          </cell>
          <cell r="H4">
            <v>20.79</v>
          </cell>
          <cell r="I4">
            <v>22</v>
          </cell>
          <cell r="J4">
            <v>16.899999999999999</v>
          </cell>
          <cell r="K4">
            <v>24.67</v>
          </cell>
          <cell r="L4">
            <v>20.92</v>
          </cell>
          <cell r="M4">
            <v>12</v>
          </cell>
          <cell r="N4">
            <v>15.75</v>
          </cell>
          <cell r="O4">
            <v>29.1</v>
          </cell>
          <cell r="P4">
            <v>24.46</v>
          </cell>
          <cell r="Q4">
            <v>15.4</v>
          </cell>
          <cell r="R4">
            <v>24.1</v>
          </cell>
          <cell r="S4">
            <v>21.6</v>
          </cell>
          <cell r="T4">
            <v>15</v>
          </cell>
          <cell r="U4">
            <v>22.200000000000003</v>
          </cell>
          <cell r="V4">
            <v>19.799999999999997</v>
          </cell>
          <cell r="W4">
            <v>0.17299999999999999</v>
          </cell>
        </row>
        <row r="5">
          <cell r="A5">
            <v>4</v>
          </cell>
          <cell r="B5" t="str">
            <v>MEJORAMIENTO Y MANTENIMIENTO DEL CORREDOR VIAL DEL MAGDALENA</v>
          </cell>
          <cell r="C5" t="str">
            <v>PR 40+000 TRAMO 4516</v>
          </cell>
          <cell r="D5" t="str">
            <v>Mayo 13 2005</v>
          </cell>
          <cell r="E5">
            <v>38</v>
          </cell>
          <cell r="F5">
            <v>15.33</v>
          </cell>
          <cell r="G5">
            <v>41.26</v>
          </cell>
          <cell r="H5">
            <v>35.28</v>
          </cell>
          <cell r="I5">
            <v>28</v>
          </cell>
          <cell r="J5">
            <v>15.04</v>
          </cell>
          <cell r="K5">
            <v>26.369999999999997</v>
          </cell>
          <cell r="L5">
            <v>22.39</v>
          </cell>
          <cell r="M5">
            <v>18</v>
          </cell>
          <cell r="N5">
            <v>15.41</v>
          </cell>
          <cell r="O5">
            <v>20.919999999999998</v>
          </cell>
          <cell r="P5">
            <v>17.59</v>
          </cell>
          <cell r="Q5">
            <v>15.73</v>
          </cell>
          <cell r="R5">
            <v>18.87</v>
          </cell>
          <cell r="S5">
            <v>16.760000000000002</v>
          </cell>
          <cell r="T5">
            <v>15.04</v>
          </cell>
          <cell r="U5">
            <v>20.050000000000004</v>
          </cell>
          <cell r="V5">
            <v>17.86</v>
          </cell>
          <cell r="W5">
            <v>0.189</v>
          </cell>
        </row>
        <row r="6">
          <cell r="A6">
            <v>5</v>
          </cell>
          <cell r="B6" t="str">
            <v>MEJORAMIENTO Y MANTENIMIENTO DEL CORREDOR VIAL DEL MAGDALENA</v>
          </cell>
          <cell r="C6" t="str">
            <v>PR 60+000 TRAMO 4516</v>
          </cell>
          <cell r="D6" t="str">
            <v>Mayo 13 2005</v>
          </cell>
        </row>
        <row r="7">
          <cell r="A7">
            <v>6</v>
          </cell>
          <cell r="B7" t="str">
            <v>MEJORAMIENTO Y MANTENIMIENTO DEL CORREDOR VIAL DEL MAGDALENA</v>
          </cell>
          <cell r="C7" t="str">
            <v>PR 80+000 TRAMO 4516</v>
          </cell>
          <cell r="D7" t="str">
            <v>Mayo 13 2005</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sheetData>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resul laborat"/>
      <sheetName val="densidad en el terreno"/>
      <sheetName val="res densidad en el terreno"/>
      <sheetName val="limites de consistenc y gradaci"/>
      <sheetName val="rotura a la compres de cilindro"/>
      <sheetName val="rotura a la compr de cilin(int)"/>
      <sheetName val="consec muestras"/>
      <sheetName val="Mats. Base"/>
      <sheetName val="mats. sub"/>
      <sheetName val="Sub-base"/>
      <sheetName val="ensayo a flexion viguetas"/>
      <sheetName val="cant de obra ejecutadas"/>
      <sheetName val="control de muestra cilindros"/>
      <sheetName val="ensayo compact"/>
      <sheetName val="cuadro 10 (FACTURA CONTRAT)"/>
      <sheetName val="PESO ESP GRUESO"/>
      <sheetName val="Cuadro 5C"/>
      <sheetName val="ensayo masa unitaria"/>
      <sheetName val="INDICE DE ALARGAM"/>
      <sheetName val="Cuadro 5E"/>
      <sheetName val="Cuadro 5F"/>
      <sheetName val="Cuadro 5G"/>
      <sheetName val="INV Y VOL DE REDES"/>
    </sheetNames>
    <sheetDataSet>
      <sheetData sheetId="0">
        <row r="33">
          <cell r="AE33">
            <v>23</v>
          </cell>
        </row>
        <row r="34">
          <cell r="AE34">
            <v>22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resul laborat"/>
      <sheetName val="densidad en el terreno"/>
      <sheetName val="res densidad en el terreno"/>
      <sheetName val="limites de consistenc y gradaci"/>
      <sheetName val="rotura a la compres de cilindro"/>
      <sheetName val="rotura a la compr de cilin(int)"/>
      <sheetName val="consec muestras"/>
      <sheetName val="Mats. Base"/>
      <sheetName val="mats. sub"/>
      <sheetName val="Sub-base"/>
      <sheetName val="ensayo a flexion viguetas"/>
      <sheetName val="cant de obra ejecutadas"/>
      <sheetName val="control de muestra cilindros"/>
      <sheetName val="ensayo compact"/>
      <sheetName val="cuadro 10 (FACTURA CONTRAT)"/>
      <sheetName val="PESO ESP GRUESO"/>
      <sheetName val="Cuadro 5C"/>
      <sheetName val="ensayo masa unitaria"/>
      <sheetName val="INDICE DE ALARGAM"/>
      <sheetName val="Cuadro 5E"/>
      <sheetName val="Cuadro 5F"/>
      <sheetName val="Cuadro 5G"/>
      <sheetName val="INV Y VOL DE REDES"/>
    </sheetNames>
    <sheetDataSet>
      <sheetData sheetId="0">
        <row r="33">
          <cell r="AE33">
            <v>23</v>
          </cell>
        </row>
        <row r="34">
          <cell r="AE34">
            <v>22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row r="3">
          <cell r="B3" t="str">
            <v>Muestra base asfáltica tomada en planta depositada en el K15+315 al 14+600 LD.</v>
          </cell>
        </row>
        <row r="4">
          <cell r="B4" t="str">
            <v>Muestra base asfáltica tomada en planta depositada en el K15+315 al 14+540 L.I.</v>
          </cell>
        </row>
        <row r="5">
          <cell r="B5" t="str">
            <v>Muestra base asfáltica tomada en planta depositada en el K14+600 al 14+320 LD.</v>
          </cell>
        </row>
        <row r="6">
          <cell r="B6" t="str">
            <v>Muestra base asfáltica tomada en planta depositada en el K14+420 al K13+980 LD.</v>
          </cell>
        </row>
        <row r="7">
          <cell r="B7" t="str">
            <v>Muestra base asfáltica tomada en planta depositada en el K14+420 al K13+980 LD.</v>
          </cell>
        </row>
        <row r="8">
          <cell r="B8" t="str">
            <v>Muestra base asfáltica tomada en planta depositada en el K14+324 .K13+920 L.l</v>
          </cell>
        </row>
        <row r="9">
          <cell r="B9" t="str">
            <v>Muestra base asfáltica tomada en planta depositada en el K13+890 K13+418 L.l</v>
          </cell>
        </row>
        <row r="10">
          <cell r="B10" t="str">
            <v>Muestra base asfáltica tomada en planta depositada entre el K13+200  al K13+420 L.l</v>
          </cell>
        </row>
        <row r="11">
          <cell r="B11" t="str">
            <v>Muestra base asfáltica tomada en planta depositada entre el K13+320 al K13+550 L.D.</v>
          </cell>
        </row>
        <row r="12">
          <cell r="B12" t="str">
            <v>Muestra base asfáltica tomada en planta depositada en el K14+490 K14+360 L.D.</v>
          </cell>
        </row>
        <row r="13">
          <cell r="B13" t="str">
            <v>Muestra base asfáltica tomada en planta depositada entre el K14+410 al  K14+360 L.I.</v>
          </cell>
        </row>
        <row r="16">
          <cell r="B16" t="str">
            <v>Muestra base asfáltica tomada en planta depositada entre el K13+150 y el  K13+000 L.D.</v>
          </cell>
        </row>
        <row r="17">
          <cell r="B17" t="str">
            <v>Muestra base asfáltica tomada en la via entre el K13+000 y el K12+920 L.D.</v>
          </cell>
        </row>
        <row r="18">
          <cell r="B18" t="str">
            <v>Muestra base asfáltica tomada en planta depositada en el K12+920 K12+820 L.D.</v>
          </cell>
        </row>
        <row r="19">
          <cell r="B19" t="str">
            <v>Muestra base asfáltica tomada en planta depositada entre el K13+200 y el  K13+000 L.I.</v>
          </cell>
        </row>
        <row r="20">
          <cell r="B20" t="str">
            <v>Muestra base asfáltica tomada de la volqueta VD 19 depositada entre el K13+000 y el  K12+970 L.I.</v>
          </cell>
        </row>
        <row r="21">
          <cell r="B21" t="str">
            <v>Muestra base asfáltica tomada de la planta depositada entre el K12+850 y el  K12+715L.I.</v>
          </cell>
        </row>
        <row r="22">
          <cell r="B22" t="str">
            <v>Muestra base asfáltica tomada de la planta depositada entre el K12+850 y el  K12+715L.I.</v>
          </cell>
        </row>
        <row r="23">
          <cell r="B23" t="str">
            <v>Muestra base asfáltica tomada de la planta depositada entre el K12+715 y el  K12+680L.I.</v>
          </cell>
        </row>
        <row r="24">
          <cell r="B24" t="str">
            <v>Muestra base asfáltica tomada de la planta depositada entre el K12+680 y el  K12+640L.I.</v>
          </cell>
        </row>
        <row r="25">
          <cell r="B25" t="str">
            <v>Muestra base asfáltica tomada de la via entre el K12+640 y el  K12+610L.I.</v>
          </cell>
        </row>
        <row r="26">
          <cell r="B26" t="str">
            <v>base asfáltica de 1 ½" tomada de la planta depositada entre el K13+820 y el  K13+100.</v>
          </cell>
        </row>
        <row r="27">
          <cell r="B27" t="str">
            <v>Base asfáltica 1 ½" tomada de la volqueta VD 19 depositada entre el K13+100 y el  K13+070.</v>
          </cell>
        </row>
        <row r="28">
          <cell r="B28" t="str">
            <v>Base asfáltica 1 ½" tomada de la planta depositada entre el K13+070 y el  K12+050.</v>
          </cell>
        </row>
        <row r="29">
          <cell r="B29" t="str">
            <v>Muestra base asfáltica tomada de la planta depositada entre el K12+050 y el  K11+850.</v>
          </cell>
        </row>
        <row r="30">
          <cell r="B30" t="str">
            <v>Muestra base asfáltica tomada de la planta depositada entre el K12+610 y el  K12+480.</v>
          </cell>
        </row>
        <row r="31">
          <cell r="B31" t="str">
            <v>Muestra base asfáltica tomada en la via en el  K12+550 L.D.</v>
          </cell>
        </row>
        <row r="32">
          <cell r="B32" t="str">
            <v>Muestra base asfáltica tomada en la via en el  K12+480 L.I.</v>
          </cell>
        </row>
        <row r="33">
          <cell r="B33" t="str">
            <v>Muestra base asfáltica tomada en la via en el  K12+600 L.I.</v>
          </cell>
        </row>
        <row r="34">
          <cell r="B34" t="str">
            <v>Muestra base asfáltica tomada en la via en el  K12+040 L.D.</v>
          </cell>
        </row>
        <row r="35">
          <cell r="B35" t="str">
            <v>Muestra base asfáltica tomada en la via en el  K12+530 EJE.</v>
          </cell>
        </row>
        <row r="36">
          <cell r="B36" t="str">
            <v>Muestra base asfáltica tomada en la via en el  K12+030 L.D.</v>
          </cell>
        </row>
        <row r="37">
          <cell r="B37" t="str">
            <v>Muestra base asfáltica tomada de la planta depositada entre el K13+890 y el  K13+920 L.I.</v>
          </cell>
        </row>
        <row r="38">
          <cell r="B38" t="str">
            <v>Muestra base asfáltica tomada de la planta depositada entre el K15+315 y el  K15+325 L.i.y l. D.</v>
          </cell>
        </row>
        <row r="39">
          <cell r="B39" t="str">
            <v>Muestra base asfáltica tomada de la planta depositada entre el K12+170 y el  K11+380 Lado izquierdo</v>
          </cell>
        </row>
        <row r="40">
          <cell r="B40" t="str">
            <v>Muestra base asfáltica tomada de la planta depositada entre el K12+170 y el  K11+380 Lado izquierdo</v>
          </cell>
        </row>
        <row r="41">
          <cell r="B41" t="str">
            <v>Muestra base asfáltica tomada en la via en el  K9+825 L.D.</v>
          </cell>
        </row>
        <row r="42">
          <cell r="B42" t="str">
            <v>Muestra base asfáltica tomada en la via en el  K9+320 L.D.</v>
          </cell>
        </row>
        <row r="43">
          <cell r="B43" t="str">
            <v>Muestra base asfáltica tomada de la planta depositada entre el K11+040 y el  K11+850 derecho.</v>
          </cell>
        </row>
        <row r="44">
          <cell r="B44" t="str">
            <v>Muestra base asfáltica tomada de la planta depositada entre el K11+040 y el  K11+850 derecho.</v>
          </cell>
        </row>
        <row r="45">
          <cell r="B45" t="str">
            <v>Muestra base asfáltica tomada de la planta depositada entre el K11+040 y el  K11+850 derecho.</v>
          </cell>
        </row>
        <row r="46">
          <cell r="B46" t="str">
            <v>Muestra base asfáltica tomada en la via en el  K11+170 Margen derecha lado derecho.</v>
          </cell>
        </row>
        <row r="47">
          <cell r="B47" t="str">
            <v>Muestra base asfáltica tomada en la via en el  K11+170 Margen derecha eje</v>
          </cell>
        </row>
        <row r="48">
          <cell r="B48" t="str">
            <v>Muestra base asfáltica tomada en la via en el  K11+170 Margen derecha lado izquierdo.</v>
          </cell>
        </row>
        <row r="49">
          <cell r="B49" t="str">
            <v>Muestra base asfáltica tomada de la planta depositada entre el K11+380 y el   10+540 izquierda.</v>
          </cell>
          <cell r="S49" t="str">
            <v xml:space="preserve">El alto contenido de asfalto obtenido fue causado por un incremento en la temperatura de los tanques de almacenamiento (de 120º a132º) lo cual causo que aumentara el caudal de asfalto impulsado por la bomba el impase se detecto y supero a tiempo </v>
          </cell>
        </row>
        <row r="50">
          <cell r="B50" t="str">
            <v>Muestra base asfáltica tomada de la planta depositada entre el K11+380 y el   10+540 izquierda.</v>
          </cell>
        </row>
        <row r="51">
          <cell r="B51" t="str">
            <v>Muestra base asfáltica tomada de la planta depositada entre el K11+380 y el   10+540 izquierda.</v>
          </cell>
        </row>
        <row r="52">
          <cell r="B52" t="str">
            <v>Muestra base asfáltica tomada en la via en el  K11+770 Margen izquierda lado derecho.</v>
          </cell>
        </row>
        <row r="53">
          <cell r="B53" t="str">
            <v>Muestra base asfáltica tomada en la via en el  K11+770 Margen izquierda lado izquierdo.</v>
          </cell>
        </row>
        <row r="54">
          <cell r="B54" t="str">
            <v>Muestra base asfáltica tomada de la planta depositada entre el K11+040 y el   10+190derecha.</v>
          </cell>
        </row>
        <row r="55">
          <cell r="B55" t="str">
            <v>Muestra base asfáltica tomada de la planta depositada entre el K11+040 y el   10+190derecha.</v>
          </cell>
        </row>
        <row r="56">
          <cell r="B56" t="str">
            <v>Muestra base asfáltica tomada de la planta depositada entre el K11+040 y el   10+190derecha.</v>
          </cell>
        </row>
        <row r="57">
          <cell r="B57" t="str">
            <v>Muestra base asfáltica tomada en la via en el  K10+660 lado derecho (derecha).</v>
          </cell>
        </row>
        <row r="58">
          <cell r="B58" t="str">
            <v>Muestra base asfáltica tomada en la via en el  K10+600 lado derecho (eje).</v>
          </cell>
        </row>
        <row r="59">
          <cell r="B59" t="str">
            <v>Muestra base asfáltica tomada en la via en el  K10+600 lado derecho (izquierdo).</v>
          </cell>
        </row>
        <row r="60">
          <cell r="B60" t="str">
            <v xml:space="preserve">Muestra base asfáltica tomada de la planta </v>
          </cell>
        </row>
        <row r="61">
          <cell r="B61" t="str">
            <v xml:space="preserve">Muestra base asfáltica tomada de la planta </v>
          </cell>
        </row>
        <row r="62">
          <cell r="B62" t="str">
            <v>Muestra base asfáltica tomada en la via en el  K10+318 lado izquierdo (derecho).</v>
          </cell>
        </row>
        <row r="63">
          <cell r="B63" t="str">
            <v xml:space="preserve">Muestra base asfáltica tomada de la planta </v>
          </cell>
        </row>
        <row r="64">
          <cell r="B64" t="str">
            <v>Muestra base asfáltica tomada en la via en el  K10+318 lado izquierdo (izquierda).</v>
          </cell>
        </row>
        <row r="65">
          <cell r="B65" t="str">
            <v>Muestra base asfáltica tomada de la planta depositada entre el K8+870 y el   K 8+640 izquierdo.</v>
          </cell>
        </row>
        <row r="66">
          <cell r="B66" t="str">
            <v>Muestra base asfáltica tomada de la planta depositada entre el K8+870 y el   K 8+640 izquierdo.</v>
          </cell>
        </row>
        <row r="67">
          <cell r="B67" t="str">
            <v>Muestra base asfáltica tomada de la planta depositada entre el K8+870 y el   K 8+640 izquierdo.</v>
          </cell>
        </row>
        <row r="68">
          <cell r="B68" t="str">
            <v>Muestra base asfáltica tomada en la via en el  K8+760 lado izquierdo (eje).</v>
          </cell>
        </row>
        <row r="69">
          <cell r="B69" t="str">
            <v>Muestra base asfáltica tomada en la via en el  K8+760 lado izquierdo (izquierdo).</v>
          </cell>
        </row>
        <row r="70">
          <cell r="B70" t="str">
            <v>Muestra base asfáltica tomada en la via en el  K8+760 lado izquierdo (derecho).</v>
          </cell>
        </row>
        <row r="71">
          <cell r="B71" t="str">
            <v>Muestra base asfáltica tomada de la planta depositada entre el K8+870 y el   K 8+640 izquierdo.</v>
          </cell>
        </row>
        <row r="72">
          <cell r="B72" t="str">
            <v>Muestra base asfáltica tomada de la planta depositada entre el K8+870 y el   K 8+700 izquierdo.</v>
          </cell>
        </row>
        <row r="73">
          <cell r="B73" t="str">
            <v>Muestra base asfáltica tomada de la planta depositada entre el K8+870 y el   K 8+700 izquierdo.</v>
          </cell>
        </row>
        <row r="74">
          <cell r="B74" t="str">
            <v>Muestra base asfáltica tomada de la planta depositada entre el K43+545 y el   K 43+565 derecho.</v>
          </cell>
        </row>
        <row r="75">
          <cell r="B75" t="str">
            <v>Muestra base asfáltica tomada de la planta depositada entre el K43+740 y el   K 43+775 derecho.</v>
          </cell>
        </row>
        <row r="76">
          <cell r="B76" t="str">
            <v>Muestra base asfáltica tomada de la planta depositada entre el K43+935 y el   K 43+995 derecho.</v>
          </cell>
        </row>
        <row r="77">
          <cell r="B77" t="str">
            <v>Muestra base asfáltica tomada de la planta depositada entre el K44+155 y el   K 44+175 derecho.</v>
          </cell>
        </row>
        <row r="78">
          <cell r="B78" t="str">
            <v>Muestra base asfáltica tomada en la via en el  K44+965 lado derecho (eje).</v>
          </cell>
        </row>
        <row r="79">
          <cell r="B79" t="str">
            <v>Muestra base asfáltica tomada en la via en el  K44+965 lado derecho (derecho).</v>
          </cell>
        </row>
        <row r="80">
          <cell r="B80" t="str">
            <v>Muestra base asfáltica tomada en la via en el  K44+965 lado derecho (izquierdo).</v>
          </cell>
        </row>
        <row r="81">
          <cell r="B81" t="str">
            <v>Muestra base asfáltica tomada de la planta depositada entre el K44+480 y el   K 44+500 derecho.</v>
          </cell>
        </row>
        <row r="82">
          <cell r="B82" t="str">
            <v>Muestra base asfáltica tomada de la planta depositada entre el K44+910 y el   K 44+930 derecho.</v>
          </cell>
        </row>
        <row r="83">
          <cell r="B83" t="str">
            <v>Muestra base asfáltica tomada de la planta depositada entre el K45+130 y el   K 45+150 derecho.</v>
          </cell>
        </row>
        <row r="84">
          <cell r="B84" t="str">
            <v>Muestra base asfáltica tomada de la planta depositada entre el K45+210 y el   K 45+235 derecho.</v>
          </cell>
        </row>
        <row r="85">
          <cell r="B85" t="str">
            <v>Muestra base asfáltica tomada en la via en el  K44+620 lado derecho (eje).</v>
          </cell>
        </row>
        <row r="86">
          <cell r="B86" t="str">
            <v>Muestra base asfáltica tomada en la via en el  K44+620 lado derecho (derecho).</v>
          </cell>
        </row>
        <row r="87">
          <cell r="B87" t="str">
            <v>Muestra base asfáltica tomada en la via en el  K44+620 lado derecho (izquierdo).</v>
          </cell>
        </row>
        <row r="88">
          <cell r="B88" t="str">
            <v>Muestra base asfáltica tomada de la planta depositada entre el K13+200 y el   K 12+910 izquierdo.</v>
          </cell>
        </row>
        <row r="89">
          <cell r="B89" t="str">
            <v>Muestra base asfáltica tomada de la planta depositada entre el K13+200 y el   K 12+910 izquierdo.</v>
          </cell>
        </row>
        <row r="90">
          <cell r="B90" t="str">
            <v>Muestra base asfáltica tomada en la via en el  K45+360 margen derecha lado derecho.</v>
          </cell>
        </row>
        <row r="91">
          <cell r="B91" t="str">
            <v>Muestra base asfáltica tomada en la via en el  K45+360 margen derecha eje.</v>
          </cell>
        </row>
        <row r="92">
          <cell r="B92" t="str">
            <v>Muestra base asfáltica tomada en la via en el  K45+360 margen derecha lado izquierdo.</v>
          </cell>
        </row>
        <row r="93">
          <cell r="B93" t="str">
            <v>Muestra base asfáltica tomada de la planta depositada entre el K45+930 y el   K 46+100 izquierdo.</v>
          </cell>
        </row>
        <row r="94">
          <cell r="B94" t="str">
            <v>Muestra base asfáltica tomada de la planta depositada entre el K46+100 y el   K 46+285 derecha.</v>
          </cell>
        </row>
        <row r="95">
          <cell r="B95" t="str">
            <v>Muestra base asfáltica tomada en la via en la berma del  K45+950  lado derecho.</v>
          </cell>
        </row>
        <row r="96">
          <cell r="B96" t="str">
            <v>Muestra base asfáltica tomada en la via en la berma del  K46+000  lado derecho.</v>
          </cell>
        </row>
        <row r="97">
          <cell r="B97" t="str">
            <v>Muestra base asfáltica tomada en la via en la berma del  K46+020  lado derecho.</v>
          </cell>
        </row>
        <row r="98">
          <cell r="B98" t="str">
            <v>Muestra base asfáltica tomada de la planta depositada entre el K42+760 y el   K 43+340 izquierda.</v>
          </cell>
        </row>
        <row r="99">
          <cell r="B99" t="str">
            <v>Muestra base asfáltica tomada de la planta depositada entre el K8+650 y el   K 43+180 izquierda.</v>
          </cell>
        </row>
        <row r="100">
          <cell r="B100" t="str">
            <v>Muestra base asfáltica tomada en la via en el  K8+440  Margen izquierda lado izquierdo.</v>
          </cell>
        </row>
        <row r="101">
          <cell r="B101" t="str">
            <v>Muestra base asfáltica tomada en la via en el  K8+440  Margen izquierda lado derecho.</v>
          </cell>
        </row>
        <row r="102">
          <cell r="B102" t="str">
            <v>Muestra base asfáltica tomada en la via en el  K8+440  Margen izquierda eje.</v>
          </cell>
        </row>
        <row r="103">
          <cell r="B103" t="str">
            <v>Muestra base asfáltica tomada de la planta depositada entre el K8+700 y el   K 8+680 izquierda.</v>
          </cell>
        </row>
        <row r="104">
          <cell r="B104" t="str">
            <v>Muestra base asfáltica tomada de la planta depositada entre el K8+380 y el   K 43+320 izquierda.</v>
          </cell>
        </row>
        <row r="105">
          <cell r="B105" t="str">
            <v>Muestra base asfáltica tomada de la planta depositada entre el K43+340 y el   K 43+360 izquierda.</v>
          </cell>
        </row>
        <row r="106">
          <cell r="B106" t="str">
            <v>Muestra base asfáltica tomada de la planta depositada entre el K44+040 y el   K 44+070 izquierda.</v>
          </cell>
        </row>
        <row r="107">
          <cell r="B107" t="str">
            <v>Muestra base asfáltica tomada en la via en la berma del K43+880  lado izquierdo.</v>
          </cell>
        </row>
        <row r="108">
          <cell r="B108" t="str">
            <v>Muestra base asfáltica tomada en la via en la berma del K43+440  lado izquierdo.</v>
          </cell>
        </row>
        <row r="109">
          <cell r="B109" t="str">
            <v>Muestra base asfáltica tomada en la via en la berma del K43+450  lado izquierdo.</v>
          </cell>
        </row>
        <row r="110">
          <cell r="B110" t="str">
            <v>Muestra base asfáltica tomada de la planta depositada entre el K8+320 y el   K 8+035 derecha.</v>
          </cell>
        </row>
        <row r="111">
          <cell r="B111" t="str">
            <v>Muestra base asfáltica tomada de la planta depositada entre el K8+180 y el   K 7+870 izquierda.</v>
          </cell>
        </row>
        <row r="112">
          <cell r="B112" t="str">
            <v>Muestra base asfáltica tomada de la planta depositada entre el K44+070 y el   K 44+100 izquierdo.</v>
          </cell>
        </row>
        <row r="113">
          <cell r="B113" t="str">
            <v>Muestra base asfáltica tomada de la planta depositada entre el K44+220 y el   K 44+250 izquierdo.</v>
          </cell>
        </row>
        <row r="114">
          <cell r="B114" t="str">
            <v>Muestra base asfáltica tomada de la planta depositada entre el K44+480 y el   K 44+510 izquierdo.</v>
          </cell>
        </row>
        <row r="115">
          <cell r="B115" t="str">
            <v>Muestra base asfáltica tomada de la planta depositada entre el K44+680 y el   K 44+710 izquierdo.</v>
          </cell>
        </row>
        <row r="116">
          <cell r="B116" t="str">
            <v>Muestra base asfáltica tomada en la via en el  K7+830  Margen izquierda lado derecho.</v>
          </cell>
        </row>
        <row r="117">
          <cell r="B117" t="str">
            <v>Muestra base asfáltica tomada en la via en el  K7+830  Margen izquierda lado izquierdo.</v>
          </cell>
        </row>
        <row r="118">
          <cell r="B118" t="str">
            <v>Muestra base asfáltica tomada en la via en el  K7+830  Margen izquierda eje.</v>
          </cell>
        </row>
        <row r="119">
          <cell r="B119" t="str">
            <v>Muestra base asfáltica tomada de la planta depositada entre el K44+715 y el   K 44+745 izquierdo.</v>
          </cell>
        </row>
        <row r="120">
          <cell r="B120" t="str">
            <v>Muestra base asfáltica tomada de la planta depositada entre el K44+900 y el   K 44+930 izquierdo.</v>
          </cell>
        </row>
        <row r="121">
          <cell r="B121" t="str">
            <v>Muestra base asfáltica tomada de la planta depositada entre el K45+830 y el   K 45+860 izquierdo.</v>
          </cell>
        </row>
        <row r="122">
          <cell r="B122" t="str">
            <v>Muestra base asfáltica tomada en la via en la berma del K45+040  lado izquierdo.</v>
          </cell>
        </row>
        <row r="123">
          <cell r="B123" t="str">
            <v>Muestra base asfáltica tomada en la via en la berma del K45+060  lado izquierdo.</v>
          </cell>
        </row>
        <row r="124">
          <cell r="B124" t="str">
            <v>Muestra base asfáltica tomada en la via en la berma del K45+100  lado izquierdo.</v>
          </cell>
        </row>
        <row r="125">
          <cell r="B125" t="str">
            <v>Muestra base asfáltica tomada de la planta depositada entre el K42+730 y el   K 42+760 izquierdo.</v>
          </cell>
        </row>
        <row r="126">
          <cell r="B126" t="str">
            <v>Muestra base asfáltica tomada de la planta depositada entre el K43+250 y el   K 43+280 izquierdo.</v>
          </cell>
        </row>
        <row r="127">
          <cell r="B127" t="str">
            <v>Muestra base asfáltica tomada de la planta depositada entre el K43+670 y el K 43+700 izquierdo.</v>
          </cell>
        </row>
        <row r="128">
          <cell r="B128" t="str">
            <v>Muestra base asfáltica tomada en la via en la berma del K42+830  lado izquierdo.</v>
          </cell>
        </row>
        <row r="129">
          <cell r="B129" t="str">
            <v>Muestra base asfáltica tomada de la planta depositada entre el K7+3900 y el   K 7+140 derecha.</v>
          </cell>
        </row>
        <row r="130">
          <cell r="B130" t="str">
            <v>Muestra base asfáltica tomada de la planta depositada entre el K43+710 y el   K 43+740 izquierdo.</v>
          </cell>
        </row>
        <row r="131">
          <cell r="B131" t="str">
            <v>Muestra base asfáltica tomada de la planta depositada entre el K44+330 y el   K 44+365 izquierdo.</v>
          </cell>
        </row>
        <row r="132">
          <cell r="B132" t="str">
            <v>Muestra base asfáltica tomada de la planta depositada entre el K44+840 y el   K 44+880 izquierdo.</v>
          </cell>
        </row>
        <row r="133">
          <cell r="B133" t="str">
            <v>Muestra base asfáltica tomada en la via en la berma del K43+840  lado izquierdo.</v>
          </cell>
        </row>
        <row r="134">
          <cell r="B134" t="str">
            <v>Muestra base asfáltica tomada en la via en la berma del K43+870  lado izquierdo.</v>
          </cell>
        </row>
        <row r="135">
          <cell r="B135" t="str">
            <v>Muestra base asfáltica tomada en la via en la berma del K43+900  lado izquierdo.</v>
          </cell>
        </row>
        <row r="136">
          <cell r="B136" t="str">
            <v>Muestra base asfáltica tomada de la planta depositada entre el K43+130 y el   K 43+165 derecha.</v>
          </cell>
        </row>
        <row r="137">
          <cell r="B137" t="str">
            <v>Muestra base asfáltica tomada de la planta depositada entre el K43+740 y el   K 43+785 derecha.</v>
          </cell>
        </row>
        <row r="138">
          <cell r="B138" t="str">
            <v>Muestra base asfáltica tomada de la planta depositada entre el K44+000 y el   K 44+040 derecha.</v>
          </cell>
        </row>
        <row r="139">
          <cell r="B139" t="str">
            <v>Muestra base asfáltica tomada de la planta depositada entre el K44+330 y el   K 44+360 derecha.</v>
          </cell>
        </row>
        <row r="140">
          <cell r="B140" t="str">
            <v>Muestra base asfáltica tomada en la via en el  K7+430  Margen izquierda fínisher.</v>
          </cell>
        </row>
        <row r="141">
          <cell r="B141" t="str">
            <v>Muestra base asfáltica tomada en la via en el  K7+430  Margen izquierda lado derecho.</v>
          </cell>
        </row>
        <row r="142">
          <cell r="B142" t="str">
            <v>Muestra base asfáltica tomada en la via en el  K7+440  Margen izquierda fínisher.</v>
          </cell>
        </row>
        <row r="143">
          <cell r="B143" t="str">
            <v>Muestra base asfáltica tomada de la planta depositada entre el K44+360 y el   K 44+380 izquierda.</v>
          </cell>
        </row>
        <row r="144">
          <cell r="B144" t="str">
            <v>Muestra base asfáltica tomada de la planta depositada entre el K44+930 y el   K 44+960 izquierda.</v>
          </cell>
        </row>
        <row r="145">
          <cell r="B145" t="str">
            <v>Muestra base asfáltica tomada de la planta depositada entre el K45+210 y el   K 45+240 izquierda.</v>
          </cell>
        </row>
        <row r="146">
          <cell r="B146" t="str">
            <v>Muestra base asfáltica tomada de la planta depositada entre el K45+840 y el   K 45+860 izquierda.</v>
          </cell>
        </row>
        <row r="147">
          <cell r="B147" t="str">
            <v>Muestra base asfáltica tomada en la via en la berma del K44+900  lado izquierdo.</v>
          </cell>
        </row>
        <row r="148">
          <cell r="B148" t="str">
            <v>Muestra base asfáltica tomada en la via en la berma del K44+930  lado izquierdo.</v>
          </cell>
        </row>
        <row r="149">
          <cell r="B149" t="str">
            <v>Muestra base asfáltica tomada en la via en la berma del K44+990  lado izquierdo.</v>
          </cell>
        </row>
        <row r="150">
          <cell r="B150" t="str">
            <v>Muestra base asfáltica tomada de la planta depositada entre el K44+840 y el   K 44+880 derecha.</v>
          </cell>
        </row>
        <row r="151">
          <cell r="B151" t="str">
            <v>Muestra base asfáltica tomada de la planta depositada entre el K45+510 y el   K 45+545 derecha.</v>
          </cell>
        </row>
        <row r="152">
          <cell r="B152" t="str">
            <v>Muestra base asfáltica tomada de la planta depositada entre el K45+800 y el   K 45+820derecha.</v>
          </cell>
        </row>
        <row r="153">
          <cell r="B153" t="str">
            <v>Muestra base asfáltica tomada de la planta depositada entre el K46+300 y el   K 46+320 derecha.</v>
          </cell>
        </row>
        <row r="154">
          <cell r="B154" t="str">
            <v>Muestra base asfáltica tomada en la via en la berma del K45+980  lado derecho.</v>
          </cell>
        </row>
        <row r="155">
          <cell r="B155" t="str">
            <v>Muestra base asfáltica tomada en la via en la berma del K46+000  lado derecho.</v>
          </cell>
        </row>
        <row r="156">
          <cell r="B156" t="str">
            <v>Muestra base asfáltica tomada en la via en la berma del K46+020  lado derecho.</v>
          </cell>
        </row>
        <row r="160">
          <cell r="B160" t="str">
            <v>Muestra base asfáltica tomada en la via en la berma del K46+680  lado derecho.</v>
          </cell>
        </row>
        <row r="161">
          <cell r="B161" t="str">
            <v>Muestra base asfáltica tomada en la via en la berma del K46+685  lado derecho.</v>
          </cell>
        </row>
        <row r="162">
          <cell r="B162" t="str">
            <v>Muestra base asfáltica tomada en la via en la berma del K46+690  lado derecho.</v>
          </cell>
        </row>
        <row r="164">
          <cell r="B164" t="str">
            <v>Muestra base asfáltica tomada en la via en la berma del K46+090  lado derecho.</v>
          </cell>
        </row>
        <row r="165">
          <cell r="B165" t="str">
            <v>Muestra base asfáltica tomada en la via en la berma del K46+090  lado derecho.</v>
          </cell>
        </row>
        <row r="166">
          <cell r="B166" t="str">
            <v>Muestra base asfáltica tomada de la planta depositada entre el K46+160 y el   K 46+180 izquierda.</v>
          </cell>
        </row>
        <row r="167">
          <cell r="B167" t="str">
            <v>Muestra base asfáltica tomada de la planta depositada entre el K46+420 y el   K 46+440 izquierda.</v>
          </cell>
        </row>
        <row r="168">
          <cell r="B168" t="str">
            <v>Muestra base asfáltica tomada de la planta depositada entre el K46+680 y el   K 46+705 izquierda.</v>
          </cell>
        </row>
        <row r="169">
          <cell r="B169" t="str">
            <v>Muestra base asfáltica tomada en la via en el  K46+300  Margen izquierda lado derecho.</v>
          </cell>
        </row>
        <row r="170">
          <cell r="B170" t="str">
            <v>Muestra base asfáltica tomada en la via en el  K46+300  Margen izquierda lado izquierdo.</v>
          </cell>
        </row>
        <row r="171">
          <cell r="B171" t="str">
            <v>Muestra base asfáltica tomada de la planta depositada entre el K46+705 y el   K 46+720 izquierda.</v>
          </cell>
        </row>
        <row r="172">
          <cell r="B172" t="str">
            <v>Muestra base asfáltica tomada de la planta depositada entre el K46+945 y el   K 46+970 izquierda.</v>
          </cell>
        </row>
        <row r="173">
          <cell r="B173" t="str">
            <v>Muestra base asfáltica tomada de la planta depositada entre el K47+140 y el   K 47+155 izquierda.</v>
          </cell>
        </row>
        <row r="174">
          <cell r="B174" t="str">
            <v>Muestra base asfáltica tomada en la via en el  K46+850  Margen izquierda lado derecho.</v>
          </cell>
        </row>
        <row r="175">
          <cell r="B175" t="str">
            <v>Muestra base asfáltica tomada en la via en el  K46+850  Margen izquierda lado izquierdo.</v>
          </cell>
        </row>
        <row r="176">
          <cell r="B176" t="str">
            <v>Muestra base asfáltica tomada de la planta depositada entre el K47+145 y el   K 47+165 derecha.</v>
          </cell>
        </row>
        <row r="177">
          <cell r="B177" t="str">
            <v>Muestra base asfáltica tomada de la planta depositada entre el K47+340 y el   K 47+360 derecha.</v>
          </cell>
        </row>
        <row r="178">
          <cell r="B178" t="str">
            <v>Muestra base asfáltica tomada de la planta depositada entre el K47+495 y el   K 47+505 derecha.</v>
          </cell>
        </row>
        <row r="179">
          <cell r="B179" t="str">
            <v>Muestra base asfáltica tomada de la planta depositada entre el K47+540 y el   K 47+550 derecha.</v>
          </cell>
        </row>
        <row r="180">
          <cell r="B180" t="str">
            <v>Muestra base asfáltica tomada de la planta depositada entre el K47+585 y el   K 47+600 derecha.</v>
          </cell>
        </row>
        <row r="181">
          <cell r="B181" t="str">
            <v>Muestra base asfáltica tomada de la planta depositada entre el K47+620 y el   K 47+635 derecha.</v>
          </cell>
        </row>
        <row r="182">
          <cell r="B182" t="str">
            <v>Muestra base asfáltica tomada en la via en el  K47+190 Margen izquierda lado izquierdo.</v>
          </cell>
        </row>
        <row r="183">
          <cell r="B183" t="str">
            <v>Muestra base asfáltica tomada en la via en el  K47+190 Margen izquierda eje.</v>
          </cell>
        </row>
        <row r="184">
          <cell r="B184" t="str">
            <v>Muestra base asfáltica tomada en la via en el  K47+190 Margen izquierda lado derecha.</v>
          </cell>
        </row>
        <row r="185">
          <cell r="B185" t="str">
            <v>Muestra base asfáltica tomada de la planta depositada entre el K46+880 y el   K 46+895 derecha.</v>
          </cell>
        </row>
        <row r="186">
          <cell r="B186" t="str">
            <v>Muestra base asfáltica tomada de la planta depositada entre el K47+070 y el   K 47+100 izquierda.</v>
          </cell>
        </row>
        <row r="187">
          <cell r="B187" t="str">
            <v>Muestra base asfáltica tomada de la planta depositada entre el K47+200 y el   K 47+220 izquierda.</v>
          </cell>
        </row>
        <row r="188">
          <cell r="B188" t="str">
            <v>Muestra base asfáltica tomada de la planta depositada entre el K47+400 y el   K 47+425 izquierda.</v>
          </cell>
        </row>
        <row r="189">
          <cell r="B189" t="str">
            <v>Muestra base asfáltica tomada en la via en el  K46+920 Margen izquierda lado izquierdo.</v>
          </cell>
        </row>
        <row r="190">
          <cell r="B190" t="str">
            <v>Muestra base asfáltica tomada en la via en el  K46+920 Margen izquierda eje.</v>
          </cell>
        </row>
        <row r="191">
          <cell r="B191" t="str">
            <v>Muestra base asfáltica tomada en la via en el  K46+920 Margen izquierda lado derecha.</v>
          </cell>
        </row>
        <row r="201">
          <cell r="B201" t="str">
            <v>Muestra base asfáltica tomada de la planta depositada entre el K48+255 y el   K 48+340 izquierda.</v>
          </cell>
        </row>
        <row r="202">
          <cell r="B202" t="str">
            <v>Muestra base asfaltica tipo A2 no representativa de la produccion posiblemente mal tomada.</v>
          </cell>
        </row>
        <row r="203">
          <cell r="B203" t="str">
            <v>Muestra base asfáltica tomada de la planta depositada entre el K48+375 y el   K 48+600 izquierda.</v>
          </cell>
        </row>
        <row r="204">
          <cell r="B204" t="str">
            <v>Muestra base asfáltica tomada en la via en el  K48+330 Margen izquierda lado izquierdo.</v>
          </cell>
        </row>
        <row r="205">
          <cell r="B205" t="str">
            <v>Muestra base asfáltica tomada en la via en el  K48+330 Margen izquierda lado derecho.</v>
          </cell>
        </row>
        <row r="206">
          <cell r="B206" t="str">
            <v>Muestra base asfáltica tomada de la planta depositada entre el K48+560 y el   K 48+725 izquierda.</v>
          </cell>
        </row>
        <row r="207">
          <cell r="B207" t="str">
            <v>Muestra base asfáltica tomada de la planta depositada entre el K48+725 y el   K 48+830 izquierda.</v>
          </cell>
        </row>
        <row r="208">
          <cell r="B208" t="str">
            <v>Muestra base asfáltica tomada de la planta depositada entre el K48+830 y el   K 48+920 izquierda.</v>
          </cell>
        </row>
        <row r="209">
          <cell r="B209" t="str">
            <v xml:space="preserve">Muestra base asfáltica tomada en la via en el  K48+680 Margen izquierda </v>
          </cell>
        </row>
        <row r="210">
          <cell r="B210" t="str">
            <v xml:space="preserve">Muestra base asfáltica tomada en la via en el  K48+680 Margen izquierda </v>
          </cell>
        </row>
        <row r="211">
          <cell r="B211" t="str">
            <v xml:space="preserve">Muestra base asfáltica tomada en la via en el  K48+680 Margen izquierda </v>
          </cell>
        </row>
        <row r="212">
          <cell r="B212" t="str">
            <v>Muestra base asfáltica tomada de la planta depositada entre el K48+550 y el   K 48+600 derecha.</v>
          </cell>
        </row>
        <row r="213">
          <cell r="B213" t="str">
            <v>Muestra base asfáltica tomada de la planta depositada entre el K48+160 y el   K 48+360 derecha.</v>
          </cell>
        </row>
        <row r="214">
          <cell r="B214" t="str">
            <v>Muestra base asfáltica tomada de la planta depositada entre el K47+640 y el   K 47+800 derecha.</v>
          </cell>
        </row>
        <row r="215">
          <cell r="B215" t="str">
            <v>Muestra base asfáltica tomada de la planta depositada entre el K47+900 y el   K 48+160 derecha.</v>
          </cell>
        </row>
        <row r="216">
          <cell r="B216" t="str">
            <v xml:space="preserve">Muestra base asfáltica tomada en la via en el  K6+200 Margen izquierda lado derecho </v>
          </cell>
        </row>
        <row r="217">
          <cell r="B217" t="str">
            <v xml:space="preserve">Muestra base asfáltica tomada en la via en el  K6+200 Margen izquierda lado izquierdo </v>
          </cell>
        </row>
        <row r="218">
          <cell r="B218" t="str">
            <v>Muestra base asfáltica tomada en la via en el  K6+200 Margen izquierda eje</v>
          </cell>
        </row>
        <row r="219">
          <cell r="B219" t="str">
            <v>Muestra base asfáltica tomada de la planta depositada entre el K49+010 y el   K 49+135 izquierda.</v>
          </cell>
        </row>
        <row r="220">
          <cell r="B220" t="str">
            <v>Muestra base asfáltica tomada de la planta depositada entre el K49+135 y el   K 49+350 izquierda.</v>
          </cell>
        </row>
        <row r="221">
          <cell r="B221" t="str">
            <v>Muestra base asfáltica tomada en la via en el  K49+175 Margen izquierda eje</v>
          </cell>
          <cell r="S221">
            <v>77.811111111111117</v>
          </cell>
        </row>
        <row r="222">
          <cell r="B222" t="str">
            <v xml:space="preserve">Muestra base asfáltica tomada en la via en el  K49+175 Margen izquierda lado izquierdo </v>
          </cell>
          <cell r="S222">
            <v>80.575757575757592</v>
          </cell>
        </row>
        <row r="223">
          <cell r="B223" t="str">
            <v xml:space="preserve">Muestra base asfáltica tomada en la via en el  K49+175  Margen izquierda lado derecho </v>
          </cell>
          <cell r="S223">
            <v>76.205009451795846</v>
          </cell>
        </row>
        <row r="224">
          <cell r="B224" t="str">
            <v>Muestra base asfáltica tomada de la planta depositada entre el K49+430 y el   K 49+580 izquierda.</v>
          </cell>
        </row>
        <row r="225">
          <cell r="B225" t="str">
            <v>Muestra base asfáltica tomada de la planta depositada entre el K49+580 y el   K 49+840 izquierda.</v>
          </cell>
        </row>
        <row r="226">
          <cell r="B226" t="str">
            <v xml:space="preserve">Muestra base asfáltica tomada en la via en el  K49+650 Margen izquierda lado izquierdo </v>
          </cell>
        </row>
        <row r="227">
          <cell r="B227" t="str">
            <v xml:space="preserve">Muestra base asfáltica tomada en la via en el  K49+650  Margen izquierda lado derecho </v>
          </cell>
        </row>
        <row r="228">
          <cell r="B228" t="str">
            <v>Muestra base asfáltica tomada de la planta depositada entre el K49+045 y el   K 49+180 derecha.</v>
          </cell>
        </row>
        <row r="229">
          <cell r="B229" t="str">
            <v>Muestra base asfáltica tomada de la planta depositada entre el K49+180 y el   K 49+225 derecha.</v>
          </cell>
        </row>
        <row r="230">
          <cell r="B230" t="str">
            <v>Muestra base asfáltica tomada en la via en el  K49+280 Margen derecha eje</v>
          </cell>
        </row>
        <row r="231">
          <cell r="B231" t="str">
            <v xml:space="preserve">Muestra base asfáltica tomada en la via en el  K49+280 Margen derecha lado izquierdo </v>
          </cell>
        </row>
        <row r="232">
          <cell r="B232" t="str">
            <v xml:space="preserve">Muestra base asfáltica tomada en la via en el  K49+280  Margen derecha lado derecho </v>
          </cell>
        </row>
        <row r="233">
          <cell r="B233" t="str">
            <v>Muestra base asfáltica tomada de la planta depositada entre el K49+500 y el   K 49+690 derecha.</v>
          </cell>
        </row>
        <row r="234">
          <cell r="B234" t="str">
            <v>Muestra base asfáltica tomada de la planta depositada entre el K49+690 y el   K 49+870 derecha.</v>
          </cell>
        </row>
        <row r="235">
          <cell r="B235" t="str">
            <v>Muestra base asfáltica tomada de la planta depositada entre el K49+870 y el   K 49+990 derecha.</v>
          </cell>
        </row>
        <row r="236">
          <cell r="B236" t="str">
            <v>Muestra base asfáltica tomada de la planta depositada entre el K49+990 y el   K 50+220 derecha.</v>
          </cell>
        </row>
        <row r="237">
          <cell r="B237" t="str">
            <v>Muestra base asfáltica tomada en la via en el  K49+950 Margen derecha eje</v>
          </cell>
        </row>
        <row r="238">
          <cell r="B238" t="str">
            <v xml:space="preserve">Muestra base asfáltica tomada en la via en el  K49+950 Margen derecha lado izquierdo </v>
          </cell>
        </row>
        <row r="239">
          <cell r="B239" t="str">
            <v xml:space="preserve">Muestra base asfáltica tomada en la via en el  K49+950  Margen derecha lado derecho </v>
          </cell>
        </row>
        <row r="240">
          <cell r="B240" t="str">
            <v>Muestra base asfáltica tomada de la planta depositada entre el K50+320 y el   K 50+500 derecha.</v>
          </cell>
        </row>
        <row r="241">
          <cell r="B241" t="str">
            <v>Muestra base asfáltica tomada de la planta depositada entre el K50+500 y el   K 50+810 derecha.</v>
          </cell>
        </row>
        <row r="242">
          <cell r="B242" t="str">
            <v>Muestra base asfáltica tomada en la via en el  K50+400 Margen derecha eje</v>
          </cell>
        </row>
        <row r="243">
          <cell r="B243" t="str">
            <v xml:space="preserve">Muestra base asfáltica tomada en la via en el  K50+400 Margen derecha lado izquierdo </v>
          </cell>
        </row>
        <row r="244">
          <cell r="B244" t="str">
            <v xml:space="preserve">Muestra base asfáltica tomada en la via en el  K50+400  Margen derecha lado derecho </v>
          </cell>
        </row>
        <row r="245">
          <cell r="B245" t="str">
            <v>Muestra base asfaltica tipo A2 no representativa de la produccion posiblemente mal tomada.</v>
          </cell>
        </row>
        <row r="246">
          <cell r="B246" t="str">
            <v>Muestra base asfáltica tomada de la planta depositada entre el K49+440 y el   K 50+980 derecha.</v>
          </cell>
        </row>
        <row r="247">
          <cell r="B247" t="str">
            <v>Muestra base asfáltica tomada de la planta depositada entre el K49+990 y el   K 50+295 izquierda.</v>
          </cell>
        </row>
        <row r="248">
          <cell r="B248" t="str">
            <v>Muestra base asfáltica tomada en la via en el  K50+050 Margen derecha eje</v>
          </cell>
        </row>
        <row r="249">
          <cell r="B249" t="str">
            <v xml:space="preserve">Muestra base asfáltica tomada en la via en el  K50+050 Margen derecha lado izquierdo </v>
          </cell>
        </row>
        <row r="250">
          <cell r="B250" t="str">
            <v>Muestra base asfáltica tomada de la planta depositada entre el K5+990 y el   K 5+780 derecha.</v>
          </cell>
        </row>
        <row r="251">
          <cell r="B251" t="str">
            <v>Muestra base asfáltica tomada de la planta depositada entre el K5+780 y el   K 5+805 derecha.</v>
          </cell>
        </row>
        <row r="252">
          <cell r="B252" t="str">
            <v>Muestra base asfáltica tomada en la via en el  K5+720 Margen derecha eje</v>
          </cell>
        </row>
        <row r="253">
          <cell r="B253" t="str">
            <v xml:space="preserve">Muestra base asfáltica tomada en la via en el  K5+720 Margen derecha lado izquierdo </v>
          </cell>
        </row>
        <row r="254">
          <cell r="B254" t="str">
            <v>Muestra base asfáltica tomada en la via en el  K5+720 Margen derecha derecha</v>
          </cell>
        </row>
        <row r="255">
          <cell r="B255" t="str">
            <v>Muestra base asfáltica tomada de la planta depositada entre el K50+525 y el   K 50+680 izquierdo.</v>
          </cell>
        </row>
        <row r="256">
          <cell r="B256" t="str">
            <v>Muestra base asfáltica tomada de la planta depositada entre el K50+680 y el   K 50+850 izquierdo.</v>
          </cell>
        </row>
        <row r="257">
          <cell r="B257" t="str">
            <v>Muestra base asfáltica tomada de la planta depositada entre el K50+680 y el   K 50+850 izquierdo.</v>
          </cell>
        </row>
        <row r="258">
          <cell r="B258" t="str">
            <v xml:space="preserve">Muestra base asfáltica tomada en la via en el  K50+800 Margen  izquierdo </v>
          </cell>
        </row>
        <row r="259">
          <cell r="B259" t="str">
            <v xml:space="preserve">Muestra base asfáltica tomada en la via en el  K50+800 Margen  izquierdo </v>
          </cell>
        </row>
        <row r="260">
          <cell r="B260" t="str">
            <v>Muestra base asfáltica tomada de la planta depositada entre el K10+280 entrada a pelaya.</v>
          </cell>
          <cell r="S260" t="str">
            <v xml:space="preserve">Volumen  produccion acumulado del dia  40 m Volumen acumulado total 16866         . </v>
          </cell>
        </row>
        <row r="261">
          <cell r="B261" t="str">
            <v>Muestra base asfáltica tomada de la planta depositada entre el K50+800 y el   K 51+020 derecha.</v>
          </cell>
          <cell r="S261" t="str">
            <v xml:space="preserve">Volumen  produccion acumulada del dia  105 m Volumen acumulado total 16971         . </v>
          </cell>
        </row>
        <row r="262">
          <cell r="B262" t="str">
            <v>Muestra base asfáltica tomada de la planta depositada entre el K51+020 y el   K 51+200 derecha.</v>
          </cell>
          <cell r="S262" t="str">
            <v xml:space="preserve">Volumen  produccion acumulada del dia  220 m Volumen acumulado total 17186         . </v>
          </cell>
        </row>
        <row r="263">
          <cell r="B263" t="str">
            <v>Muestra base asfáltica tomada de la planta depositada entre el K51+200 y el   K 51+340 derecha.</v>
          </cell>
          <cell r="S263" t="str">
            <v xml:space="preserve">Volumen  produccion acumulada del dia  358 m Volumen acumulado total 17224         . </v>
          </cell>
        </row>
        <row r="264">
          <cell r="B264" t="str">
            <v>Muestra base asfáltica tomada de la planta depositada entre el K50+850 y el   K 51+100 izquierda.</v>
          </cell>
          <cell r="S264" t="str">
            <v>Volumen  produccion acumulada del dia  100 m Volumen acumulado total 17324.</v>
          </cell>
        </row>
        <row r="265">
          <cell r="B265" t="str">
            <v>Muestra base asfáltica tomada de la planta depositada entre el K51+100 y el   K 51+215 izquierda.</v>
          </cell>
          <cell r="S265" t="str">
            <v>Volumen  produccion acumulada del dia  220 m Volumen acumulado total 17444.</v>
          </cell>
        </row>
        <row r="266">
          <cell r="B266" t="str">
            <v>Muestra base asfáltica tomada de la planta depositada entre el K51+215 y el   K 51+500 izquierda.</v>
          </cell>
          <cell r="S266" t="str">
            <v>Volumen  produccion acumulada del dia  423 m Volumen acumulado total 17647.</v>
          </cell>
        </row>
        <row r="267">
          <cell r="B267" t="str">
            <v>Muestra base asfáltica tomada de la planta depositada entre el K50+970 y el   K 51+375 derecha.</v>
          </cell>
          <cell r="S267" t="str">
            <v>Volumen  produccion acumulada del dia  90 m Volumen acumulado total 17737.</v>
          </cell>
        </row>
        <row r="268">
          <cell r="B268" t="str">
            <v>Muestra base asfáltica tomada de la planta depositada entre el K51+375 y el   K 51+520 derecha.</v>
          </cell>
          <cell r="S268" t="str">
            <v>Volumen  produccion acumulada del dia  190 m Volumen acumulado total 17837.</v>
          </cell>
        </row>
        <row r="269">
          <cell r="B269" t="str">
            <v>Muestra base asfáltica tomada de la planta depositada entre el K51+520 y el   K 51+670 derecha.</v>
          </cell>
          <cell r="S269" t="str">
            <v>Volumen  produccion acumulada del dia  299 m Volumen acumulado total 17946.</v>
          </cell>
        </row>
        <row r="270">
          <cell r="B270" t="str">
            <v>Muestra base asfáltica tomada de la planta depositada entre el K46+820 y el   K 47+240 izquierdo.</v>
          </cell>
          <cell r="S270" t="str">
            <v>Volumen  produccion acumulada del dia  60 m Volumen acumulado total 18006.</v>
          </cell>
        </row>
        <row r="271">
          <cell r="B271" t="str">
            <v>Muestra base asfáltica tomada de la planta depositada entre el K47+240 y el   K 47+610 izquierdo.</v>
          </cell>
          <cell r="S271" t="str">
            <v>Volumen  produccion acumulada del dia  130 m Volumen acumulado total 18076.</v>
          </cell>
        </row>
        <row r="272">
          <cell r="B272" t="str">
            <v>Muestra base asfáltica tomada en la via en el  K47+035 Margen izquierda eje</v>
          </cell>
          <cell r="S272" t="str">
            <v>Volumen  produccion acumulada del dia  260 m Volumen acumulado total 18206.</v>
          </cell>
        </row>
        <row r="273">
          <cell r="B273" t="str">
            <v>Muestra base asfáltica tomada en la via en el  K47+035 Margen izquierda derecha</v>
          </cell>
          <cell r="S273" t="str">
            <v>Volumen  produccion acumulada del dia  260 m Volumen acumulado total 18206.</v>
          </cell>
        </row>
        <row r="274">
          <cell r="B274" t="str">
            <v>Muestra base asfáltica tomada en la via en el  K47+035 Margen izquierda izquierda</v>
          </cell>
          <cell r="S274" t="str">
            <v>Volumen  produccion acumulada del dia  260 m Volumen acumulado total 18206.</v>
          </cell>
        </row>
        <row r="275">
          <cell r="B275" t="str">
            <v>Muestra base asfáltica tomada de la planta depositada entre el K52+350 y el   K 52+510 derecha.</v>
          </cell>
          <cell r="S275" t="str">
            <v>Volumen  produccion acumulada del dia  120 m Volumen acumulado total 18326.</v>
          </cell>
        </row>
        <row r="276">
          <cell r="B276" t="str">
            <v>Muestra base asfáltica tomada de la planta depositada entre el K53+510 y el   K 52+100 derecha.</v>
          </cell>
          <cell r="S276" t="str">
            <v>Volumen  produccion acumulada del dia  250 m Volumen acumulado total 18456.</v>
          </cell>
        </row>
        <row r="277">
          <cell r="B277" t="str">
            <v>Muestra base asfáltica tomada de la planta depositada entre el K52+100 y el   K 52+330 derecha.</v>
          </cell>
          <cell r="S277" t="str">
            <v>Volumen  produccion acumulada del dia  455 m Volumen acumulado total 18661.</v>
          </cell>
        </row>
        <row r="278">
          <cell r="B278" t="str">
            <v>Muestra base asfáltica tomada en la via en el  K52+030 Margen derecha lado derecho</v>
          </cell>
          <cell r="S278" t="str">
            <v>Volumen  produccion acumulada del dia  455 m Volumen acumulado total 18661.</v>
          </cell>
        </row>
        <row r="279">
          <cell r="B279" t="str">
            <v>Muestra base asfáltica tomada en la via en el  K52+030 Margen derecha lado izquierdo</v>
          </cell>
          <cell r="S279" t="str">
            <v>Volumen  produccion acumulada del dia  455 m Volumen acumulado total 18661.</v>
          </cell>
        </row>
        <row r="280">
          <cell r="B280" t="str">
            <v>Muestra base asfáltica tomada en la via en el  K52+030 Margen derecha eje</v>
          </cell>
          <cell r="S280" t="str">
            <v>Volumen  produccion acumulada del dia  455 m Volumen acumulado total 18661.</v>
          </cell>
        </row>
        <row r="281">
          <cell r="B281" t="str">
            <v>Muestra base asfáltica tomada de la planta depositada entre el K51+504 y el   K 47+570 izquierdo.</v>
          </cell>
          <cell r="S281" t="str">
            <v>Volumen  produccion acumulada del dia  80 m Volumen acumulado total 18741.</v>
          </cell>
        </row>
        <row r="282">
          <cell r="B282" t="str">
            <v>Muestra base asfáltica tomada de la planta depositada entre el K51+570 y el   K 51+700 izquierdo.</v>
          </cell>
          <cell r="S282" t="str">
            <v>Volumen  produccion acumulada del dia 190 m Volumen acumulado total 18851.</v>
          </cell>
        </row>
        <row r="283">
          <cell r="B283" t="str">
            <v>Muestra base asfáltica tomada de la planta depositada entre el K51+700 y el   K 51+860 izquierdo.</v>
          </cell>
          <cell r="S283" t="str">
            <v>Volumen  produccion acumulada del dia 320 m Volumen acumulado total 18974.</v>
          </cell>
        </row>
        <row r="284">
          <cell r="B284" t="str">
            <v>Muestra base asfáltica tomada de la planta depositada entre el K51+860 y el   K 51+930 izquierdo.</v>
          </cell>
          <cell r="S284" t="str">
            <v>Volumen  produccion acumulada del dia 633 m Volumen acumulado total 19294.</v>
          </cell>
        </row>
        <row r="285">
          <cell r="B285" t="str">
            <v>Muestra base asfáltica tomada en la via en el  K51+652 Margen izquierda eje</v>
          </cell>
          <cell r="S285" t="str">
            <v>Volumen  produccion acumulada del dia 633 m Volumen acumulado total 19294.</v>
          </cell>
        </row>
        <row r="286">
          <cell r="B286" t="str">
            <v>Muestra base asfáltica tomada en la via en el  K51+652 Margen izquierda derecha</v>
          </cell>
          <cell r="S286" t="str">
            <v>Volumen  produccion acumulada del dia 633 m Volumen acumulado total 19294.</v>
          </cell>
        </row>
        <row r="287">
          <cell r="B287" t="str">
            <v>Muestra base asfáltica tomada en la via en el  K51+652 Margen izquierda izquierda</v>
          </cell>
          <cell r="S287" t="str">
            <v>Volumen  produccion acumulada del dia 633 m Volumen acumulado total 19294.</v>
          </cell>
        </row>
        <row r="288">
          <cell r="B288" t="str">
            <v>Muestra base asfáltica tomada de la planta depositada entre el K51+970 y el   K 52+040 izquierdo.</v>
          </cell>
          <cell r="S288" t="str">
            <v>Volumen  produccion acumulada del dia 80 m Volumen acumulado total 19374.</v>
          </cell>
        </row>
        <row r="289">
          <cell r="B289" t="str">
            <v>Muestra base asfáltica tomada de la planta depositada entre el K52+040 y el   K 52+110 izquierdo.</v>
          </cell>
          <cell r="S289" t="str">
            <v>Volumen  produccion acumulada del dia 150 m Volumen acumulado total 19444.</v>
          </cell>
        </row>
        <row r="290">
          <cell r="B290" t="str">
            <v>Muestra base asfáltica tomada de la planta depositada entre el K52+110 y el   K 52+180 izquierdo.</v>
          </cell>
          <cell r="S290" t="str">
            <v>Volumen  produccion acumulada del dia 220 m Volumen acumulado total 19514.</v>
          </cell>
        </row>
        <row r="291">
          <cell r="B291" t="str">
            <v>Muestra base asfáltica tomada de la planta depositada entre el K52+180 y el   K 52+260 izquierdo.</v>
          </cell>
          <cell r="S291" t="str">
            <v>Volumen  produccion acumulada del dia 293 m Volumen acumulado total 19587.</v>
          </cell>
        </row>
        <row r="292">
          <cell r="B292" t="str">
            <v>Muestra base asfáltica tomada en la via en el  K52+080 Margen izquierda .</v>
          </cell>
          <cell r="S292" t="str">
            <v>Volumen  produccion acumulada del dia 293 m Volumen acumulado total 19587.</v>
          </cell>
        </row>
        <row r="293">
          <cell r="B293" t="str">
            <v>Muestra base asfáltica tomada de la planta depositada entre el K52+330 y el   K 52+420 izquierdo.</v>
          </cell>
          <cell r="S293" t="str">
            <v>Volumen  produccion acumulada del dia 80 m Volumen acumulado total 19667.</v>
          </cell>
        </row>
        <row r="294">
          <cell r="B294" t="str">
            <v>Muestra base asfáltica tomada de la planta depositada entre el K52+420 y el   K 52+470 izquierdo.</v>
          </cell>
          <cell r="S294" t="str">
            <v>Volumen  produccion acumulada del dia 130 m Volumen acumulado total 19717.</v>
          </cell>
        </row>
        <row r="295">
          <cell r="B295" t="str">
            <v>Muestra base asfáltica tomada de la planta depositada entre el K52+470 y el   K 52+520 izquierdo.</v>
          </cell>
          <cell r="S295" t="str">
            <v>Volumen  produccion acumulada del dia 200 m Volumen acumulado total 19787.</v>
          </cell>
        </row>
        <row r="296">
          <cell r="B296" t="str">
            <v>Muestra base asfáltica tomada de la planta depositada entre el K52+520 y el   K 52+625 izquierdo.</v>
          </cell>
          <cell r="S296" t="str">
            <v>Volumen  produccion acumulada del dia 380 m Volumen acumulado total 19967.</v>
          </cell>
        </row>
        <row r="297">
          <cell r="B297" t="str">
            <v>Muestra base asfáltica tomada en la via en el  K52+600 Margen izquierda eje</v>
          </cell>
          <cell r="S297" t="str">
            <v>Volumen  produccion acumulada del dia 380 m Volumen acumulado total 19967.</v>
          </cell>
        </row>
        <row r="298">
          <cell r="B298" t="str">
            <v>Muestra base asfáltica tomada en la via en el  K52+600 Margen izquierda derecha</v>
          </cell>
          <cell r="S298" t="str">
            <v>Volumen  produccion acumulada del dia 380 m Volumen acumulado total 19967.</v>
          </cell>
        </row>
        <row r="299">
          <cell r="B299" t="str">
            <v>Muestra base asfáltica tomada en la via en el  K52+600 Margen izquierda izquierda</v>
          </cell>
          <cell r="S299" t="str">
            <v>Volumen  produccion acumulada del dia 380 m Volumen acumulado total 19967.</v>
          </cell>
        </row>
        <row r="300">
          <cell r="B300" t="str">
            <v>Muestra base asfáltica tomada de la planta depositada entre el K52+515 y el   K 52+550 izquierdo contenido de asfalto alto posible error de pesaje.</v>
          </cell>
          <cell r="S300" t="str">
            <v>Volumen  produccion acumulada del dia 438 m Volumen acumulado total 20405.</v>
          </cell>
        </row>
        <row r="301">
          <cell r="B301" t="str">
            <v>Muestra base asfáltica tomada de la planta depositada entre el K52+550 y el   K 52+685 izquierdo.</v>
          </cell>
          <cell r="S301" t="str">
            <v>Volumen  produccion acumulada del dia 438 m Volumen acumulado total 20405.</v>
          </cell>
        </row>
        <row r="302">
          <cell r="B302" t="str">
            <v>Muestra base asfáltica tomada en la via en el  K52+520 Margen derecha eje</v>
          </cell>
          <cell r="S302" t="str">
            <v>Volumen  produccion acumulada del dia 438 m Volumen acumulado total 20405.</v>
          </cell>
        </row>
        <row r="303">
          <cell r="B303" t="str">
            <v>Muestra base asfáltica tomada en la via en el  K52+520 Margen derecha derecha</v>
          </cell>
          <cell r="S303" t="str">
            <v>Volumen  produccion acumulada del dia 438 m Volumen acumulado total 20405.</v>
          </cell>
        </row>
        <row r="304">
          <cell r="B304" t="str">
            <v>Muestra base asfáltica tomada en la via en el  K52+520 Margen derecha izquierda</v>
          </cell>
          <cell r="S304" t="str">
            <v>Volumen  produccion acumulada del dia 438 m Volumen acumulado total 20405.</v>
          </cell>
        </row>
        <row r="305">
          <cell r="B305" t="str">
            <v>Muestra base asfáltica tomada de la planta depositada entre el K52+685 y el   K 52+715 izquierdo.</v>
          </cell>
          <cell r="S305" t="str">
            <v>Volumen  produccion acumulada del dia 492 m Volumen acumulado total 20897.</v>
          </cell>
        </row>
        <row r="306">
          <cell r="B306" t="str">
            <v>Muestra base asfáltica tomada de la planta depositada entre el K52+715 y el   K 52+771 izquierdo.</v>
          </cell>
          <cell r="S306" t="str">
            <v>Volumen  produccion acumulada del dia 492 m Volumen acumulado total 20897.</v>
          </cell>
        </row>
        <row r="307">
          <cell r="B307" t="str">
            <v>Muestra base asfáltica tomada de la planta depositada entre el K52+771 y el   K 52+826 izquierdo.</v>
          </cell>
          <cell r="S307" t="str">
            <v>Volumen  produccion acumulada del dia 492 m Volumen acumulado total 20897.</v>
          </cell>
        </row>
        <row r="308">
          <cell r="B308" t="str">
            <v>Muestra base asfáltica tomada de la planta depositada entre el K52+826 y el   K 52+855 izquierdo.</v>
          </cell>
          <cell r="S308" t="str">
            <v>Volumen  produccion acumulada del dia 492 m Volumen acumulado total 20897.</v>
          </cell>
        </row>
        <row r="309">
          <cell r="B309" t="str">
            <v>Muestra base asfáltica tomada en la via en el  K52+760 Margen izquierda derecha</v>
          </cell>
          <cell r="S309" t="str">
            <v>Volumen  produccion acumulada del dia 492 m Volumen acumulado total 20897.</v>
          </cell>
        </row>
        <row r="310">
          <cell r="B310" t="str">
            <v>Muestra base asfáltica tomada en la via en el  K52+760 Margen izquierda izquierda</v>
          </cell>
          <cell r="S310" t="str">
            <v>Volumen  produccion acumulada del dia 492 m Volumen acumulado total 20897.</v>
          </cell>
        </row>
        <row r="311">
          <cell r="B311" t="str">
            <v>Muestra base asfáltica tomada en la via en el  K52+760 Margen izquierda eje</v>
          </cell>
          <cell r="S311" t="str">
            <v>Volumen  produccion acumulada del dia 492 m Volumen acumulado total 20897.</v>
          </cell>
        </row>
        <row r="312">
          <cell r="B312" t="str">
            <v>Muestra base asfáltica tomada en planta depositada en el K52+860 al K52+980 derecha.</v>
          </cell>
          <cell r="S312" t="str">
            <v>Volumen  produccion acumulada del dia 220 m Volumen acumulado total 21117.</v>
          </cell>
        </row>
        <row r="313">
          <cell r="B313" t="str">
            <v>Muestra base asfáltica tomada en planta depositada en el K52+980 al K53+000 derecha.</v>
          </cell>
          <cell r="S313" t="str">
            <v>Volumen  produccion acumulada del dia 220 m Volumen acumulado total 21117.</v>
          </cell>
        </row>
        <row r="314">
          <cell r="B314" t="str">
            <v>Muestra base asfáltica tomada en la via en el  K52+900 Margen derecha eje</v>
          </cell>
          <cell r="S314" t="str">
            <v>Volumen  produccion acumulada del dia 220 m Volumen acumulado total 21117.</v>
          </cell>
        </row>
        <row r="315">
          <cell r="B315" t="str">
            <v>Muestra base asfáltica tomada en la via en el  K52+900 Margen derecha derecha.</v>
          </cell>
          <cell r="S315" t="str">
            <v>Volumen  produccion acumulada del dia 220 m Volumen acumulado total 21117.</v>
          </cell>
        </row>
        <row r="316">
          <cell r="B316" t="str">
            <v>Muestra base asfáltica tomada en la via en el  K52+900 Margen derecha izquierda.</v>
          </cell>
          <cell r="S316" t="str">
            <v>Volumen  produccion acumulada del dia 220 m Volumen acumulado total 21117.</v>
          </cell>
        </row>
        <row r="317">
          <cell r="B317" t="str">
            <v>Muestra base asfáltica tomada en planta depositada en el K52+750 al K52+860 izquierda.</v>
          </cell>
          <cell r="S317" t="str">
            <v>Volumen  mezcla producida en el  dia 164 m Volumen acumulado total 21281.</v>
          </cell>
        </row>
        <row r="318">
          <cell r="B318" t="str">
            <v>Muestra base asfáltica tomada en planta depositada en el K52+860 al K52+980 izquierda.</v>
          </cell>
          <cell r="S318" t="str">
            <v>Volumen  mezcla producida en el  dia 164 m Volumen acumulado total 21281.</v>
          </cell>
        </row>
        <row r="319">
          <cell r="B319" t="str">
            <v>Muestra base asfáltica tomada en la via en el  K52+760 Margen izquierda derecha.</v>
          </cell>
          <cell r="S319" t="str">
            <v>Volumen  mezcla producida en el  dia 164 m Volumen acumulado total 21281.</v>
          </cell>
        </row>
        <row r="320">
          <cell r="B320" t="str">
            <v>Muestra base asfáltica tomada en la via en el  K52+760 Margen izquierda eje.</v>
          </cell>
          <cell r="S320" t="str">
            <v>Volumen  mezcla producida en el  dia 164 m Volumen acumulado total 21281.</v>
          </cell>
        </row>
        <row r="321">
          <cell r="B321" t="str">
            <v>Muestra base asfáltica tomada en la via en el  K52+760 Margen izquierda derecha.</v>
          </cell>
          <cell r="S321" t="str">
            <v>Volumen  mezcla producida en el  dia 164 m Volumen acumulado total 21281.</v>
          </cell>
        </row>
        <row r="322">
          <cell r="B322" t="str">
            <v>Muestra base asfáltica tomada en planta depositada en el K52+980 al K53+230 izquierda.</v>
          </cell>
          <cell r="S322" t="str">
            <v>Volumen  mezcla producida en el  dia 417 m Volumen acumulado total 21698.</v>
          </cell>
        </row>
        <row r="323">
          <cell r="B323" t="str">
            <v>Muestra base asfáltica tomada en planta depositada en el K52+230 al K53+500 izquierda.</v>
          </cell>
          <cell r="S323" t="str">
            <v>Volumen  mezcla producida en el  dia 417 m Volumen acumulado total 21698.</v>
          </cell>
        </row>
        <row r="324">
          <cell r="B324" t="str">
            <v>Muestra base asfáltica tomada en planta depositada en el K53+050 al K53+660 eje.</v>
          </cell>
          <cell r="S324" t="str">
            <v>Volumen  mezcla producida en el  dia 206 m Volumen acumulado total 21904.</v>
          </cell>
        </row>
        <row r="325">
          <cell r="B325" t="str">
            <v>Muestra base asfáltica tomada en planta depositada en el K53+160 al K53+410 derecha.</v>
          </cell>
          <cell r="S325" t="str">
            <v>Volumen  mezcla producida en el  dia 178 m Volumen acumulado total 22082.</v>
          </cell>
        </row>
        <row r="326">
          <cell r="B326" t="str">
            <v>Muestra base asfáltica tomada en planta depositada en el K53+500 al K53+670 izquierda.</v>
          </cell>
          <cell r="S326" t="str">
            <v>Volumen  mezcla producida en el  dia 125 m Volumen acumulado total 22207.</v>
          </cell>
        </row>
        <row r="327">
          <cell r="B327" t="str">
            <v>Muestra base asfáltica tomada en planta depositada en el K53+670 al K53+530 .</v>
          </cell>
          <cell r="S327" t="str">
            <v>Volumen  mezcla producida en el  dia 285 m Volumen acumulado total 22492.</v>
          </cell>
        </row>
        <row r="328">
          <cell r="B328" t="str">
            <v>Muestra base asfáltica tomada en planta depositada en el K53+660 al K53+776 derecha.</v>
          </cell>
          <cell r="S328" t="str">
            <v>Volumen mezcla producida en el  dia 425 m Volumen acumulado total 22917.</v>
          </cell>
        </row>
        <row r="329">
          <cell r="B329" t="str">
            <v>Muestra base asfáltica tomada en planta depositada en el K53+776 al K53+860 derecha.</v>
          </cell>
          <cell r="S329" t="str">
            <v>Volumen mezcla producida en el  dia 425 m Volumen acumulado total 22917.</v>
          </cell>
        </row>
        <row r="330">
          <cell r="B330" t="str">
            <v>Muestra base asfáltica tomada en planta depositada en el K53+860 al K54+010 derecha.</v>
          </cell>
          <cell r="S330" t="str">
            <v>Volumen mezcla producida en el  dia 425 m Volumen acumulado total 22917.</v>
          </cell>
        </row>
        <row r="331">
          <cell r="B331" t="str">
            <v>Muestra base asfáltica tomada en planta depositada en el K53+850 al K53+905 izquierda.</v>
          </cell>
          <cell r="S331" t="str">
            <v>Volumen mezcla producida en el  dia 425 m Volumen acumulado total 22917.</v>
          </cell>
        </row>
        <row r="332">
          <cell r="B332" t="str">
            <v>Muestra base asfáltica tomada en planta depositada en el K53+905 al K53+938 izquierda.</v>
          </cell>
          <cell r="S332" t="str">
            <v>Volumen mezcla producida en el  dia 64 m Volumen acumulado total 22981.</v>
          </cell>
        </row>
        <row r="333">
          <cell r="B333" t="str">
            <v>Muestra base asfáltica tomada en planta depositada en el K53+938 al K54+150 izquierda.</v>
          </cell>
          <cell r="S333" t="str">
            <v>Volumen mezcla producida en el  dia 398 m Volumen acumulado total 23379.</v>
          </cell>
        </row>
        <row r="334">
          <cell r="B334" t="str">
            <v>Muestra base asfáltica tomada en planta depositada en el K54+150 al K54+380 izquierda.</v>
          </cell>
          <cell r="S334" t="str">
            <v>Volumen mezcla producida en el  dia 398 m Volumen acumulado total 23379.</v>
          </cell>
        </row>
        <row r="335">
          <cell r="B335" t="str">
            <v>Muestra base asfáltica tomada en planta depositada en el K54+020 al K54+160 derecha.</v>
          </cell>
          <cell r="S335" t="str">
            <v>Volumen mezcla producida en el  dia 219 m Volumen acumulado total 23598.</v>
          </cell>
        </row>
        <row r="336">
          <cell r="B336" t="str">
            <v>Muestra base asfáltica tomada en planta depositada en el K54+160 al K54+340 derecha.</v>
          </cell>
          <cell r="S336" t="str">
            <v>Volumen mezcla producida en el  dia 219 m Volumen acumulado total 23598.</v>
          </cell>
        </row>
        <row r="337">
          <cell r="B337" t="str">
            <v>Muestra base asfáltica tomada en planta depositada en el K54+340 al K54+610 derecha.</v>
          </cell>
          <cell r="S337" t="str">
            <v>Volumen mezcla producida en el  dia 545 m Volumen acumulado total 24143.</v>
          </cell>
        </row>
        <row r="338">
          <cell r="B338" t="str">
            <v>Muestra base asfáltica tomada en planta depositada en el K54+610 al K54+820 derecha.</v>
          </cell>
          <cell r="S338" t="str">
            <v>Volumen mezcla producida en el  dia 545 m Volumen acumulado total 24143.</v>
          </cell>
        </row>
        <row r="339">
          <cell r="B339" t="str">
            <v>Muestra base asfáltica tomada en planta depositada en el K54+820 al K55+210 derecha.</v>
          </cell>
          <cell r="S339" t="str">
            <v>Volumen mezcla producida en el  dia 545 m Volumen acumulado total 24143.</v>
          </cell>
        </row>
        <row r="340">
          <cell r="B340" t="str">
            <v>Muestra base asfáltica tomada en planta depositada en el K54+640 al K54+970 izquierda.</v>
          </cell>
          <cell r="S340" t="str">
            <v>Volumen mezcla producida en el  dia 235 m Volumen acumulado total 24378.</v>
          </cell>
        </row>
        <row r="341">
          <cell r="B341" t="str">
            <v>Muestra base asfáltica tomada en planta depositada en el K54+970 al K55+260 izquierda.</v>
          </cell>
          <cell r="S341" t="str">
            <v>Volumen mezcla producida en el  dia 235 m Volumen acumulado total 24378.</v>
          </cell>
        </row>
        <row r="342">
          <cell r="B342" t="str">
            <v>Muestra base asfáltica tomada en planta depositada en el K55+260 al K55+400 izquierda.</v>
          </cell>
          <cell r="S342" t="str">
            <v>Volumen mezcla producida en el  dia 68 m Volumen acumulado total 24446.</v>
          </cell>
        </row>
        <row r="343">
          <cell r="B343" t="str">
            <v>Muestra base asfáltica tomada en planta depositada en el K55+400 al K55+550 izquierda.</v>
          </cell>
          <cell r="S343" t="str">
            <v>Volumen mezcla producida en el  dia 68 m Volumen acumulado total 24446.</v>
          </cell>
        </row>
        <row r="344">
          <cell r="B344" t="str">
            <v>Muestra base asfáltica tomada en planta depositada en el K55+315 al K55+600 derecha.</v>
          </cell>
          <cell r="S344" t="str">
            <v>Volumen mezcla producida en el  dia 126 m Volumen acumulado total 24572.</v>
          </cell>
        </row>
        <row r="345">
          <cell r="B345" t="str">
            <v>Muestra base asfáltica tomada en planta depositada en el K55+600 al K55+770 derecha.</v>
          </cell>
          <cell r="S345" t="str">
            <v>Volumen mezcla producida en el  dia 126 m Volumen acumulado total 24572.</v>
          </cell>
        </row>
        <row r="346">
          <cell r="B346" t="str">
            <v>Muestra base asfáltica tomada en planta depositada en el K55+526 al K55+940 Izquierda.</v>
          </cell>
          <cell r="S346" t="str">
            <v>Volumen mezcla producida en el  dia 359 m Volumen acumulado total 24931.</v>
          </cell>
        </row>
        <row r="347">
          <cell r="B347" t="str">
            <v>Muestra base asfáltica tomada en planta depositada en el K55+940 al K56+130 Izquierda.</v>
          </cell>
          <cell r="S347" t="str">
            <v>Volumen mezcla producida en el  dia 359 m Volumen acumulado total 24931.</v>
          </cell>
        </row>
        <row r="348">
          <cell r="B348" t="str">
            <v>Muestra base asfáltica tomada en planta depositada en el K56+130 al K56+425 Izquierda.</v>
          </cell>
          <cell r="S348" t="str">
            <v>Volumen mezcla producida en el  dia 359 m Volumen acumulado total 24931.</v>
          </cell>
        </row>
        <row r="349">
          <cell r="B349" t="str">
            <v>Muestra base asfáltica tomada en planta depositada en el K55+770 al K56+360 Derecha.</v>
          </cell>
          <cell r="S349" t="str">
            <v>Volumen mezcla producida en el  dia 491 m Volumen acumulado total 25422.</v>
          </cell>
        </row>
        <row r="350">
          <cell r="B350" t="str">
            <v>Muestra base asfáltica tomada en planta depositada en el K56+360 al K56+940 Derecha.</v>
          </cell>
          <cell r="S350" t="str">
            <v>Volumen mezcla producida en el  dia 491 m Volumen acumulado total 25422.</v>
          </cell>
        </row>
        <row r="351">
          <cell r="B351" t="str">
            <v>Muestra base asfáltica tomada en planta depositada en el K56+420 al K56+940 Izquierda.</v>
          </cell>
          <cell r="S351" t="str">
            <v>Volumen mezcla producida en el  dia 502 m Volumen acumulado total 25924.</v>
          </cell>
        </row>
        <row r="352">
          <cell r="B352" t="str">
            <v>Muestra base asfáltica tomada en planta depositada en el K56+940 al K57+050 Izquierda.</v>
          </cell>
          <cell r="S352" t="str">
            <v>Volumen mezcla producida en el  dia 502 m Volumen acumulado total 25924.</v>
          </cell>
        </row>
        <row r="353">
          <cell r="B353" t="str">
            <v>Muestra base asfáltica tomada en planta depositada en el K57+050 al K57+320 Izquierda.</v>
          </cell>
          <cell r="S353" t="str">
            <v>Volumen mezcla producida en el  dia 502 m Volumen acumulado total 25924.</v>
          </cell>
        </row>
        <row r="354">
          <cell r="B354" t="str">
            <v>Muestra base asfáltica tomada en planta depositada en el K57+320 al K57+560 Izquierda.</v>
          </cell>
          <cell r="S354" t="str">
            <v>Volumen mezcla producida en el  dia 502 m Volumen acumulado total 25924.</v>
          </cell>
        </row>
        <row r="355">
          <cell r="B355" t="str">
            <v>Muestra base asfáltica tomada en planta depositada en el K56+930 al K57+260 Derecha.</v>
          </cell>
          <cell r="S355" t="str">
            <v>Volumen mezcla producida en el  dia 331 m Volumen acumulado total 26255.</v>
          </cell>
        </row>
        <row r="356">
          <cell r="B356" t="str">
            <v>Muestra base asfáltica tomada en planta depositada en el K57+260 al K57+560 Derecha.</v>
          </cell>
          <cell r="S356" t="str">
            <v>Volumen mezcla producida en el  dia 331 m Volumen acumulado total 26255.</v>
          </cell>
        </row>
        <row r="357">
          <cell r="B357" t="str">
            <v>Muestra base asfáltica tomada en planta depositada en el K57+560 al K57+735 Derecha.</v>
          </cell>
          <cell r="S357" t="str">
            <v>Volumen mezcla producida en el  dia 331 m Volumen acumulado total 26255.</v>
          </cell>
        </row>
        <row r="359">
          <cell r="B359" t="str">
            <v>Muestra base asfáltica tomada en planta depositada en el K57+560 al K57+740 Izquierda.</v>
          </cell>
          <cell r="S359" t="str">
            <v>Volumen mezcla producida en el  dia 127 m Volumen acumulado total 26382.</v>
          </cell>
        </row>
        <row r="360">
          <cell r="B360" t="str">
            <v>Muestra base asfáltica tomada en planta depositada en el K57+740 al K57+950 Izquierda.</v>
          </cell>
          <cell r="S360" t="str">
            <v>Volumen mezcla producida en el  dia 127 m Volumen acumulado total 26382.</v>
          </cell>
        </row>
        <row r="361">
          <cell r="B361" t="str">
            <v>Muestra base asfáltica tomada en planta depositada en el K57+950 al K58+210 Izquierda.</v>
          </cell>
          <cell r="S361" t="str">
            <v>Volumen mezcla producida en el  dia 346 m Volumen acumulado total 26728.</v>
          </cell>
        </row>
        <row r="362">
          <cell r="B362" t="str">
            <v>Muestra base asfáltica tomada en planta depositada en el K58+210 al K58+390 Izquierda.</v>
          </cell>
          <cell r="S362" t="str">
            <v>Volumen mezcla producida en el  dia 346 m Volumen acumulado total 26728.</v>
          </cell>
        </row>
        <row r="363">
          <cell r="B363" t="str">
            <v>Muestra base asfáltica tomada en planta depositada en el K58+390 al K58+525 Izquierda.</v>
          </cell>
          <cell r="S363" t="str">
            <v>Volumen mezcla producida en el  dia 346 m Volumen acumulado total 26728.</v>
          </cell>
        </row>
        <row r="364">
          <cell r="B364" t="str">
            <v>Muestra base asfáltica tomada en planta depositada en el K57+840 al K58+230 Derecha.</v>
          </cell>
          <cell r="S364" t="str">
            <v>Volumen mezcla producida en el  dia 435 m Volumen acumulado total 27163.</v>
          </cell>
        </row>
        <row r="365">
          <cell r="B365" t="str">
            <v>Muestra base asfáltica tomada en planta depositada en el K58+230 al K58+360 Derecha.</v>
          </cell>
          <cell r="S365" t="str">
            <v>Volumen mezcla producida en el  dia 435 m Volumen acumulado total 27163.</v>
          </cell>
        </row>
        <row r="366">
          <cell r="B366" t="str">
            <v>Muestra base asfáltica tomada en planta depositada en el K58+360 al K58+708 Derecha.</v>
          </cell>
          <cell r="S366" t="str">
            <v>Volumen mezcla producida en el  dia 435 m Volumen acumulado total 27163.</v>
          </cell>
        </row>
        <row r="367">
          <cell r="B367" t="str">
            <v>Muestra base asfáltica tomada en planta depositada en el K58+525 al K58+745 Izquierda.</v>
          </cell>
          <cell r="S367" t="str">
            <v>Volumen mezcla producida en el  dia 352 m Volumen acumulado total 27515.</v>
          </cell>
        </row>
        <row r="368">
          <cell r="B368" t="str">
            <v>Muestra base asfáltica tomada en planta depositada en el K58+745 al K59+030 Izquierda.</v>
          </cell>
          <cell r="S368" t="str">
            <v>Volumen mezcla producida en el  dia 352 m Volumen acumulado total 27515.</v>
          </cell>
        </row>
        <row r="369">
          <cell r="B369" t="str">
            <v>Muestra base asfáltica tomada en planta depositada en el K59+030 al K59+265 Izquierda.</v>
          </cell>
          <cell r="S369" t="str">
            <v>Volumen mezcla producida en el  dia 352 m Volumen acumulado total 27515.</v>
          </cell>
        </row>
        <row r="370">
          <cell r="B370" t="str">
            <v>Muestra base asfáltica tomada en planta depositada en el K58+690 al K58+840 Derecha.</v>
          </cell>
          <cell r="S370" t="str">
            <v>Volumen mezcla producida en el  dia 252 m Volumen acumulado total 27767.</v>
          </cell>
        </row>
        <row r="371">
          <cell r="B371" t="str">
            <v>Muestra base asfáltica tomada en planta depositada en el K58+840 al K58+990 Derecha.</v>
          </cell>
          <cell r="S371" t="str">
            <v>Volumen mezcla producida en el  dia 252 m Volumen acumulado total 27767.</v>
          </cell>
        </row>
        <row r="372">
          <cell r="B372" t="str">
            <v>Muestra base asfáltica tomada en planta depositada en el K58+990 al K59+130 Derecha.</v>
          </cell>
          <cell r="S372" t="str">
            <v>Volumen mezcla producida en el  dia 252 m Volumen acumulado total 27767.</v>
          </cell>
        </row>
        <row r="373">
          <cell r="B373" t="str">
            <v>Muestra base asfáltica tomada en planta depositada en el K59+130 al K59+260 Derecha.</v>
          </cell>
          <cell r="S373" t="str">
            <v>Volumen mezcla producida en el  dia 238 m Volumen acumulado total 28005.</v>
          </cell>
        </row>
        <row r="374">
          <cell r="B374" t="str">
            <v>Muestra base asfáltica tomada en planta depositada en el K59+260 al K59+415 Derecha.</v>
          </cell>
          <cell r="S374" t="str">
            <v>Volumen mezcla producida en el  dia 238 m Volumen acumulado total 28005.</v>
          </cell>
        </row>
        <row r="375">
          <cell r="B375" t="str">
            <v>Muestra base asfáltica tomada en planta depositada en el K59+415 al K59+590 Derecha.</v>
          </cell>
          <cell r="S375" t="str">
            <v>Volumen mezcla producida en el  dia 238 m Volumen acumulado total 28005.</v>
          </cell>
        </row>
        <row r="376">
          <cell r="B376" t="str">
            <v>Muestra base asfáltica tomada en planta depositada en el K59+260 al K59+480 Izquierda.</v>
          </cell>
          <cell r="S376" t="str">
            <v>Volumen mezcla producida en el  dia 346 m Volumen acumulado total 28351.</v>
          </cell>
        </row>
        <row r="377">
          <cell r="B377" t="str">
            <v>Muestra base asfáltica tomada en planta depositada en el K59+480 al K59+660 Izquierda.</v>
          </cell>
          <cell r="S377" t="str">
            <v>Volumen mezcla producida en el  dia 346 m Volumen acumulado total 28351.</v>
          </cell>
        </row>
        <row r="378">
          <cell r="B378" t="str">
            <v>Muestra base asfáltica tomada en planta depositada en el K59+660 al K60+030 Izquierda.</v>
          </cell>
          <cell r="S378" t="str">
            <v>Volumen mezcla producida en el  dia 346 m Volumen acumulado total 28351.</v>
          </cell>
        </row>
        <row r="379">
          <cell r="B379" t="str">
            <v>Muestra base asfáltica tomada en planta depositada en el K59+590 al K59+865 Derecha.</v>
          </cell>
          <cell r="S379" t="str">
            <v>Volumen mezcla producida en el  dia 369 m Volumen acumulado total 28720.</v>
          </cell>
        </row>
        <row r="380">
          <cell r="B380" t="str">
            <v>Muestra base asfáltica tomada en planta depositada en el K59+865 al K60+110 Derecha.</v>
          </cell>
          <cell r="S380" t="str">
            <v>Volumen mezcla producida en el  dia 369 m Volumen acumulado total 28720.</v>
          </cell>
        </row>
        <row r="381">
          <cell r="B381" t="str">
            <v>Muestra base asfáltica tomada en planta depositada en el K60+110 al K60+210 Derecha.</v>
          </cell>
          <cell r="S381" t="str">
            <v>Volumen mezcla producida en el  dia 369 m Volumen acumulado total 28720.</v>
          </cell>
        </row>
        <row r="382">
          <cell r="B382" t="str">
            <v>Muestra base asfáltica tomada en planta depositada en el K60+210 al K60+450 Derecha.</v>
          </cell>
          <cell r="S382" t="str">
            <v>Volumen mezcla producida en el  dia 369 m Volumen acumulado total 28720.</v>
          </cell>
        </row>
        <row r="383">
          <cell r="B383" t="str">
            <v>Muestra base asfáltica tomada en planta depositada en el K60+450 al K60+590 Derecha.</v>
          </cell>
          <cell r="S383" t="str">
            <v>Volumen mezcla producida en el  dia 369 m Volumen acumulado total 28720.</v>
          </cell>
        </row>
        <row r="384">
          <cell r="B384" t="str">
            <v>Muestra base asfáltica tomada en planta depositada en el K60+120 al K60+510 Izquierda.</v>
          </cell>
          <cell r="S384" t="str">
            <v>Volumen mezcla producida en el  dia 97 m Volumen acumulado total 28817.</v>
          </cell>
        </row>
        <row r="385">
          <cell r="B385" t="str">
            <v>Muestra base asfáltica tomada en planta depositada en el K60+220 al K60+360 Izquierda.</v>
          </cell>
          <cell r="S385" t="str">
            <v>Volumen mezcla producida en el  dia 495 m Volumen acumulado total 29312.</v>
          </cell>
        </row>
        <row r="386">
          <cell r="B386" t="str">
            <v>Muestra base asfáltica tomada en planta depositada en el K60+360 al K60+595 Izquierda.</v>
          </cell>
          <cell r="S386" t="str">
            <v>Volumen mezcla producida en el  dia 495 m Volumen acumulado total 29312.</v>
          </cell>
        </row>
        <row r="387">
          <cell r="B387" t="str">
            <v>Muestra base asfáltica tomada en planta depositada en el K60+595 al K60+758 Izquierda.</v>
          </cell>
          <cell r="S387" t="str">
            <v>Volumen mezcla producida en el  dia 495 m Volumen acumulado total 29312.</v>
          </cell>
        </row>
        <row r="388">
          <cell r="B388" t="str">
            <v>Muestra base asfáltica tomada en planta depositada en el K60+758 al K60+860 Izquierda.</v>
          </cell>
          <cell r="S388" t="str">
            <v>Volumen mezcla producida en el  dia 495 m Volumen acumulado total 29312.</v>
          </cell>
        </row>
        <row r="389">
          <cell r="B389" t="str">
            <v>Muestra base asfáltica tomada en planta depositada en el K60+860 al K61+000 Izquierda.</v>
          </cell>
          <cell r="S389" t="str">
            <v>Volumen mezcla producida en el  dia 495 m Volumen acumulado total 29312.</v>
          </cell>
        </row>
        <row r="390">
          <cell r="B390" t="str">
            <v>Muestra base asfáltica tomada en planta depositada en el K60+570 al K60+740 derecha.</v>
          </cell>
          <cell r="S390" t="str">
            <v>Volumen mezcla producida en el  dia 495 m Volumen acumulado total 29312.</v>
          </cell>
        </row>
        <row r="391">
          <cell r="B391" t="str">
            <v>Muestra base asfáltica tomada en planta depositada en el K60+735 al K60+960 derecha.</v>
          </cell>
          <cell r="S391" t="str">
            <v>Volumen mezcla producida en el  dia 595 m Volumen acumulado total 29907.</v>
          </cell>
        </row>
        <row r="392">
          <cell r="B392" t="str">
            <v>Muestra base asfáltica tomada en planta depositada en el K60+960 al K61+120 derecha.</v>
          </cell>
          <cell r="S392" t="str">
            <v>Volumen mezcla producida en el  dia 595 m Volumen acumulado total 29907.</v>
          </cell>
        </row>
        <row r="393">
          <cell r="B393" t="str">
            <v>Muestra base asfáltica tomada en planta depositada en el K61+120 al K61+230 derecha.</v>
          </cell>
          <cell r="S393" t="str">
            <v>Volumen mezcla producida en el  dia 595 m Volumen acumulado total 29907.</v>
          </cell>
        </row>
        <row r="394">
          <cell r="B394" t="str">
            <v xml:space="preserve">El alto contenido de asfalto reportado en este formato se debe a un error de pesaje tal como se verifico en la contra muetra No393 cuyo valor dio 2.9 % </v>
          </cell>
          <cell r="S394" t="str">
            <v>Volumen mezcla producida en el  dia 595 m Volumen acumulado total 29907.</v>
          </cell>
        </row>
        <row r="395">
          <cell r="B395" t="str">
            <v>Muestra base asfáltica tomada en planta depositada en el K61+230 al K61+335 derecha.</v>
          </cell>
          <cell r="S395" t="str">
            <v>Volumen mezcla producida en el  dia 595 m Volumen acumulado total 29907.</v>
          </cell>
        </row>
        <row r="396">
          <cell r="B396" t="str">
            <v>Muestra base asfáltica tomada en planta depositada en el K61+335 al K61+440 derecha.</v>
          </cell>
          <cell r="S396" t="str">
            <v>Volumen mezcla producida en el  dia 595 m Volumen acumulado total 29907.</v>
          </cell>
        </row>
        <row r="397">
          <cell r="B397" t="str">
            <v>Muestra base asfáltica tomada en planta depositada en el K61+440 al K61+500derecha.</v>
          </cell>
          <cell r="S397" t="str">
            <v>Volumen mezcla producida en el  dia 595 m Volumen acumulado total 29907.</v>
          </cell>
        </row>
        <row r="398">
          <cell r="B398" t="str">
            <v>Muestra base asfáltica tomada en planta depositada en el K61+090 al K61+318 izquierda.</v>
          </cell>
          <cell r="S398" t="str">
            <v>Volumen mezcla producida en el  dia 253 m Volumen acumulado total 30160.</v>
          </cell>
        </row>
        <row r="399">
          <cell r="B399" t="str">
            <v>Muestra base asfáltica tomada en planta depositada en el K61+000 al K61+100 izquierda.</v>
          </cell>
          <cell r="S399" t="str">
            <v>Volumen mezcla producida en el  dia 253 m Volumen acumulado total 30160.</v>
          </cell>
        </row>
        <row r="400">
          <cell r="B400" t="str">
            <v>Muestra base asfáltica tomada en planta depositada en el K61+100 al K61+200 izquierda.</v>
          </cell>
          <cell r="S400" t="str">
            <v>Volumen mezcla producida en el  dia 253 m Volumen acumulado total 30160.</v>
          </cell>
        </row>
        <row r="401">
          <cell r="B401" t="str">
            <v>Muestra base asfáltica tomada en planta depositada en el K61+200 al K61+300 izquierda.</v>
          </cell>
          <cell r="S401" t="str">
            <v>Volumen mezcla producida en el  dia 253 m Volumen acumulado total 30160.</v>
          </cell>
        </row>
        <row r="402">
          <cell r="B402" t="str">
            <v>Muestra base asfáltica tomada en planta depositada en el K61+280 al K61+350 izquierda.</v>
          </cell>
          <cell r="S402" t="str">
            <v>Volumen mezcla producida en el  dia 185 m Volumen acumulado total 30160.</v>
          </cell>
        </row>
        <row r="403">
          <cell r="B403" t="str">
            <v>Muestra base asfáltica tomada en planta depositada en el K61+350 al K61+400 izquierda.</v>
          </cell>
          <cell r="S403" t="str">
            <v>Volumen mezcla producida en el  dia 185 m Volumen acumulado total 30345.</v>
          </cell>
        </row>
        <row r="404">
          <cell r="B404" t="str">
            <v>Muestra base asfáltica tomada en planta depositada en el K61+400 al K61+460 izquierda.</v>
          </cell>
          <cell r="S404" t="str">
            <v>Volumen mezcla producida en el  dia 185 m Volumen acumulado total 30345.</v>
          </cell>
        </row>
        <row r="405">
          <cell r="B405" t="str">
            <v>Material utilizado en parcheo  entre el K 42+720  y el K 42+880 izquierdo.</v>
          </cell>
          <cell r="S405" t="str">
            <v xml:space="preserve">El alto contenido de asfalto obtenido fue causado por un incremento en la temperatura de los tanques de almacenamiento (de 120º a132º) lo cual causo que aumentara el caudal de asfalto impulsado por la bomba el impase se detecto y supero a tiempo </v>
          </cell>
        </row>
        <row r="406">
          <cell r="B406" t="str">
            <v>Material utilizado en parcheo  entre el K 42+880  y el K 42+930 izquierdo.</v>
          </cell>
          <cell r="S406" t="str">
            <v>Volumen mezcla producida en el  dia 213 m Volumen acumulado total 30577.</v>
          </cell>
        </row>
        <row r="407">
          <cell r="B407" t="str">
            <v>Material utilizado en parcheo  entre el K 42+930  y el K 42+980 izquierdo.</v>
          </cell>
          <cell r="S407" t="str">
            <v>Volumen mezcla producida en el  dia 213 m Volumen acumulado total 30577.</v>
          </cell>
        </row>
        <row r="408">
          <cell r="B408" t="str">
            <v>Material utilizado en parcheo  entre el K 42+980  y el K 42+996 izquierdo.</v>
          </cell>
          <cell r="S408" t="str">
            <v>Volumen mezcla producida en el  dia 134 m Volumen acumulado total 30711.</v>
          </cell>
        </row>
        <row r="409">
          <cell r="B409" t="str">
            <v>Material utilizado en parcheo  entre el K 43+000  y el K 43+096 izquierdo.</v>
          </cell>
          <cell r="S409" t="str">
            <v>Volumen mezcla producida en el  dia 134 m Volumen acumulado total 30711.</v>
          </cell>
        </row>
        <row r="410">
          <cell r="B410" t="str">
            <v>Material utilizado en parcheo  entre el K 43+096  y el K 43+210 izquierdo.</v>
          </cell>
          <cell r="S410" t="str">
            <v>Volumen mezcla producida en el  dia 205 m Volumen acumulado total 30916.</v>
          </cell>
        </row>
        <row r="411">
          <cell r="B411" t="str">
            <v>Material utilizado en parcheo  entre el K 43+210  y el K 43+330 izquierdo.</v>
          </cell>
          <cell r="S411" t="str">
            <v>Volumen mezcla producida en el  dia 205 m Volumen acumulado total 30916.</v>
          </cell>
        </row>
        <row r="412">
          <cell r="B412" t="str">
            <v>Material utilizado en parcheo  entre el K 43+350  y el K 43+500 izquierdo.</v>
          </cell>
          <cell r="S412" t="str">
            <v>Volumen mezcla producida en el  dia 113 m Volumen acumulado total 31029.</v>
          </cell>
        </row>
        <row r="413">
          <cell r="B413" t="str">
            <v>Material utilizado en parcheo  entre el K 43+500  y el K 43+550 izquierdo.</v>
          </cell>
          <cell r="S413" t="str">
            <v>Volumen mezcla producida en el  dia 274 m Volumen acumulado total 31303.</v>
          </cell>
        </row>
        <row r="414">
          <cell r="B414" t="str">
            <v>Material utilizado en parcheo  entre el K 43+550  y el K 43+700 izquierdo.</v>
          </cell>
          <cell r="S414" t="str">
            <v>Volumen mezcla producida en el  dia 274 m Volumen acumulado total 31303.</v>
          </cell>
        </row>
        <row r="415">
          <cell r="B415" t="str">
            <v>Material utilizado en parcheo  entre el K 43+700  y el K 43+780 izquierdo.</v>
          </cell>
          <cell r="S415" t="str">
            <v>Volumen mezcla producida en el  dia 274 m Volumen acumulado total 31303.</v>
          </cell>
        </row>
        <row r="416">
          <cell r="B416" t="str">
            <v>Material utilizado en parcheo  entre el K 43+730  y el K 43+990 izquierdo.</v>
          </cell>
          <cell r="S416" t="str">
            <v>Volumen mezcla producida en el  dia 347 m Volumen acumulado total 31650.</v>
          </cell>
        </row>
        <row r="417">
          <cell r="B417" t="str">
            <v>Material utilizado en parcheo  entre el K 44+011  y el K 44+078 izquierdo.</v>
          </cell>
          <cell r="S417" t="str">
            <v>Volumen mezcla producida en el  dia 347 m Volumen acumulado total 31650.</v>
          </cell>
        </row>
        <row r="418">
          <cell r="B418" t="str">
            <v>Muestra base asfáltica tomada en planta depositada en el K61+455 al K61+560 izquierda.</v>
          </cell>
          <cell r="S418" t="str">
            <v>Volumen mezcla producida en el  dia 347 m Volumen acumulado total 31650.</v>
          </cell>
        </row>
        <row r="419">
          <cell r="B419" t="str">
            <v>Muestra base asfáltica tomada en planta depositada en el K61+560 al K61+630 izquierda.</v>
          </cell>
          <cell r="S419" t="str">
            <v>Volumen mezcla producida en el  dia 347 m Volumen acumulado total 31650.</v>
          </cell>
        </row>
        <row r="420">
          <cell r="B420" t="str">
            <v>Muestra base asfáltica tomada en planta depositada en el K61+630 al K61+705 izquierda.</v>
          </cell>
          <cell r="S420" t="str">
            <v>Volumen mezcla producida en el  dia 347 m Volumen acumulado total 31650.</v>
          </cell>
        </row>
        <row r="421">
          <cell r="B421" t="str">
            <v xml:space="preserve">Material utilizado en parcheo  </v>
          </cell>
          <cell r="S421" t="str">
            <v>Volumen mezcla producida en el  dia 199 m Volumen acumulado total 31849.</v>
          </cell>
        </row>
        <row r="422">
          <cell r="B422" t="str">
            <v>Material utilizado en parcheo  entre el K 44+120  y el K 44+300 izquierdo.</v>
          </cell>
          <cell r="S422" t="str">
            <v>Volumen mezcla producida en el  dia 232 m Volumen acumulado total 32081.</v>
          </cell>
        </row>
        <row r="423">
          <cell r="B423" t="str">
            <v>Material utilizado en parcheo  entre el K 44+300  y el K 44+468 izquierdo.</v>
          </cell>
          <cell r="S423" t="str">
            <v>Volumen mezcla producida en el  dia 232 m Volumen acumulado total 32081.</v>
          </cell>
        </row>
        <row r="424">
          <cell r="B424" t="str">
            <v>Material utilizado en parcheo  entre el K 44+460  y el K 44+528 izquierdo.</v>
          </cell>
          <cell r="S424" t="str">
            <v>Volumen mezcla producida en el  dia 448 m Volumen acumulado total 32529.</v>
          </cell>
        </row>
        <row r="425">
          <cell r="B425" t="str">
            <v>Material utilizado en parcheo  entre el K 44+528  y el K 44+955 izquierdo.</v>
          </cell>
          <cell r="S425" t="str">
            <v>Volumen mezcla producida en el  dia 448 m Volumen acumulado total 32529.</v>
          </cell>
        </row>
        <row r="426">
          <cell r="B426" t="str">
            <v>Muestra base asfáltica tomada en planta depositada en el K61+490 al K61+560 derecha.</v>
          </cell>
          <cell r="S426" t="str">
            <v>Volumen mezcla producida en el  dia 448 m Volumen acumulado total 32529.</v>
          </cell>
        </row>
        <row r="427">
          <cell r="B427" t="str">
            <v>Muestra base asfáltica tomada en planta depositada en el K61+560 al K61+626 derecha.</v>
          </cell>
          <cell r="S427" t="str">
            <v>Volumen mezcla producida en el  dia 448 m Volumen acumulado total 32529.</v>
          </cell>
        </row>
        <row r="428">
          <cell r="B428" t="str">
            <v>Muestra base asfáltica tomada en planta depositada en el K61+626 al K61+710 derecha.</v>
          </cell>
          <cell r="S428" t="str">
            <v>Volumen mezcla producida en el  dia 448 m Volumen acumulado total 32529.</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LORES I"/>
      <sheetName val="FLORES II"/>
      <sheetName val="GARZONES I"/>
      <sheetName val="GARZONES II"/>
      <sheetName val="Consignaciones CCS"/>
      <sheetName val="Certificación"/>
      <sheetName val="Mayor Valor"/>
    </sheetNames>
    <sheetDataSet>
      <sheetData sheetId="0"/>
      <sheetData sheetId="1"/>
      <sheetData sheetId="2"/>
      <sheetData sheetId="3"/>
      <sheetData sheetId="4">
        <row r="8">
          <cell r="A8" t="str">
            <v>FLORES I</v>
          </cell>
          <cell r="C8">
            <v>39814</v>
          </cell>
          <cell r="D8">
            <v>3</v>
          </cell>
          <cell r="G8" t="str">
            <v>R</v>
          </cell>
          <cell r="H8">
            <v>4078460</v>
          </cell>
        </row>
        <row r="9">
          <cell r="A9" t="str">
            <v>FLORES I</v>
          </cell>
          <cell r="C9">
            <v>39815</v>
          </cell>
          <cell r="D9">
            <v>3</v>
          </cell>
          <cell r="G9" t="str">
            <v>R</v>
          </cell>
          <cell r="H9">
            <v>11588430</v>
          </cell>
        </row>
        <row r="10">
          <cell r="A10" t="str">
            <v>FLORES I</v>
          </cell>
          <cell r="C10">
            <v>39816</v>
          </cell>
          <cell r="D10">
            <v>3</v>
          </cell>
          <cell r="G10" t="str">
            <v>R</v>
          </cell>
          <cell r="H10">
            <v>12575170</v>
          </cell>
        </row>
        <row r="11">
          <cell r="A11" t="str">
            <v>FLORES I</v>
          </cell>
          <cell r="C11">
            <v>39817</v>
          </cell>
          <cell r="D11">
            <v>3</v>
          </cell>
          <cell r="G11" t="str">
            <v>R</v>
          </cell>
          <cell r="H11">
            <v>11275670</v>
          </cell>
        </row>
        <row r="12">
          <cell r="A12" t="str">
            <v>FLORES I</v>
          </cell>
          <cell r="C12">
            <v>39818</v>
          </cell>
          <cell r="D12">
            <v>3</v>
          </cell>
          <cell r="G12" t="str">
            <v>R</v>
          </cell>
          <cell r="H12">
            <v>11939240</v>
          </cell>
        </row>
        <row r="13">
          <cell r="A13" t="str">
            <v>FLORES I</v>
          </cell>
          <cell r="C13">
            <v>39819</v>
          </cell>
          <cell r="D13">
            <v>3</v>
          </cell>
          <cell r="G13" t="str">
            <v>R</v>
          </cell>
          <cell r="H13">
            <v>12127000</v>
          </cell>
        </row>
        <row r="14">
          <cell r="A14" t="str">
            <v>FLORES I</v>
          </cell>
          <cell r="C14">
            <v>39820</v>
          </cell>
          <cell r="D14">
            <v>3</v>
          </cell>
          <cell r="G14" t="str">
            <v>R</v>
          </cell>
          <cell r="H14">
            <v>13142870</v>
          </cell>
        </row>
        <row r="15">
          <cell r="A15" t="str">
            <v>FLORES I</v>
          </cell>
          <cell r="C15">
            <v>39821</v>
          </cell>
          <cell r="D15">
            <v>3</v>
          </cell>
          <cell r="G15" t="str">
            <v>R</v>
          </cell>
          <cell r="H15">
            <v>12944510</v>
          </cell>
        </row>
        <row r="16">
          <cell r="A16" t="str">
            <v>FLORES I</v>
          </cell>
          <cell r="C16">
            <v>39822</v>
          </cell>
          <cell r="D16">
            <v>3</v>
          </cell>
          <cell r="G16" t="str">
            <v>R</v>
          </cell>
          <cell r="H16">
            <v>12955270</v>
          </cell>
        </row>
        <row r="17">
          <cell r="A17" t="str">
            <v>FLORES I</v>
          </cell>
          <cell r="C17">
            <v>39823</v>
          </cell>
          <cell r="D17">
            <v>3</v>
          </cell>
          <cell r="G17" t="str">
            <v>R</v>
          </cell>
          <cell r="H17">
            <v>12271070</v>
          </cell>
        </row>
        <row r="18">
          <cell r="A18" t="str">
            <v>FLORES I</v>
          </cell>
          <cell r="C18">
            <v>39824</v>
          </cell>
          <cell r="D18">
            <v>3</v>
          </cell>
          <cell r="G18" t="str">
            <v>R</v>
          </cell>
          <cell r="H18">
            <v>9506190</v>
          </cell>
        </row>
        <row r="19">
          <cell r="A19" t="str">
            <v>FLORES I</v>
          </cell>
          <cell r="C19">
            <v>39825</v>
          </cell>
          <cell r="D19">
            <v>3</v>
          </cell>
          <cell r="G19" t="str">
            <v>R</v>
          </cell>
          <cell r="H19">
            <v>8921650</v>
          </cell>
        </row>
        <row r="20">
          <cell r="A20" t="str">
            <v>FLORES I</v>
          </cell>
          <cell r="C20">
            <v>39826</v>
          </cell>
          <cell r="D20">
            <v>3</v>
          </cell>
          <cell r="G20" t="str">
            <v>R</v>
          </cell>
          <cell r="H20">
            <v>11284440</v>
          </cell>
        </row>
        <row r="21">
          <cell r="A21" t="str">
            <v>FLORES I</v>
          </cell>
          <cell r="C21">
            <v>39827</v>
          </cell>
          <cell r="D21">
            <v>3</v>
          </cell>
          <cell r="G21" t="str">
            <v>R</v>
          </cell>
          <cell r="H21">
            <v>12524880</v>
          </cell>
        </row>
        <row r="22">
          <cell r="A22" t="str">
            <v>FLORES I</v>
          </cell>
          <cell r="C22">
            <v>39828</v>
          </cell>
          <cell r="D22">
            <v>3</v>
          </cell>
          <cell r="G22" t="str">
            <v>R</v>
          </cell>
          <cell r="H22">
            <v>12924850</v>
          </cell>
        </row>
        <row r="23">
          <cell r="A23" t="str">
            <v>FLORES I</v>
          </cell>
          <cell r="C23">
            <v>39829</v>
          </cell>
          <cell r="D23">
            <v>3</v>
          </cell>
          <cell r="G23" t="str">
            <v>R</v>
          </cell>
          <cell r="H23">
            <v>13654550</v>
          </cell>
        </row>
        <row r="24">
          <cell r="A24" t="str">
            <v>FLORES I</v>
          </cell>
          <cell r="C24">
            <v>39830</v>
          </cell>
          <cell r="D24">
            <v>3</v>
          </cell>
          <cell r="G24" t="str">
            <v>R</v>
          </cell>
          <cell r="H24">
            <v>12150880</v>
          </cell>
        </row>
        <row r="25">
          <cell r="A25" t="str">
            <v>FLORES I</v>
          </cell>
          <cell r="C25">
            <v>39831</v>
          </cell>
          <cell r="D25">
            <v>3</v>
          </cell>
          <cell r="G25" t="str">
            <v>R</v>
          </cell>
          <cell r="H25">
            <v>10381280</v>
          </cell>
        </row>
        <row r="26">
          <cell r="A26" t="str">
            <v>FLORES I</v>
          </cell>
          <cell r="C26">
            <v>39832</v>
          </cell>
          <cell r="D26">
            <v>3</v>
          </cell>
          <cell r="G26" t="str">
            <v>R</v>
          </cell>
          <cell r="H26">
            <v>11471450</v>
          </cell>
        </row>
        <row r="27">
          <cell r="A27" t="str">
            <v>FLORES I</v>
          </cell>
          <cell r="C27">
            <v>39833</v>
          </cell>
          <cell r="D27">
            <v>3</v>
          </cell>
          <cell r="G27" t="str">
            <v>R</v>
          </cell>
          <cell r="H27">
            <v>11301840</v>
          </cell>
        </row>
        <row r="28">
          <cell r="A28" t="str">
            <v>FLORES I</v>
          </cell>
          <cell r="C28">
            <v>39834</v>
          </cell>
          <cell r="D28">
            <v>3</v>
          </cell>
          <cell r="G28" t="str">
            <v>R</v>
          </cell>
          <cell r="H28">
            <v>12816170</v>
          </cell>
        </row>
        <row r="29">
          <cell r="A29" t="str">
            <v>FLORES I</v>
          </cell>
          <cell r="C29">
            <v>39835</v>
          </cell>
          <cell r="D29">
            <v>3</v>
          </cell>
          <cell r="G29" t="str">
            <v>R</v>
          </cell>
          <cell r="H29">
            <v>13135010</v>
          </cell>
        </row>
        <row r="30">
          <cell r="A30" t="str">
            <v>FLORES I</v>
          </cell>
          <cell r="C30">
            <v>39836</v>
          </cell>
          <cell r="D30">
            <v>3</v>
          </cell>
          <cell r="G30" t="str">
            <v>R</v>
          </cell>
          <cell r="H30">
            <v>13478050</v>
          </cell>
        </row>
        <row r="31">
          <cell r="A31" t="str">
            <v>FLORES I</v>
          </cell>
          <cell r="C31">
            <v>39837</v>
          </cell>
          <cell r="D31">
            <v>3</v>
          </cell>
          <cell r="G31" t="str">
            <v>R</v>
          </cell>
          <cell r="H31">
            <v>11538790</v>
          </cell>
        </row>
        <row r="32">
          <cell r="A32" t="str">
            <v>FLORES I</v>
          </cell>
          <cell r="C32">
            <v>39838</v>
          </cell>
          <cell r="D32">
            <v>3</v>
          </cell>
          <cell r="G32" t="str">
            <v>R</v>
          </cell>
          <cell r="H32">
            <v>9668560</v>
          </cell>
        </row>
        <row r="33">
          <cell r="A33" t="str">
            <v>FLORES I</v>
          </cell>
          <cell r="C33">
            <v>39839</v>
          </cell>
          <cell r="D33">
            <v>3</v>
          </cell>
          <cell r="G33" t="str">
            <v>R</v>
          </cell>
          <cell r="H33">
            <v>11425470</v>
          </cell>
        </row>
        <row r="34">
          <cell r="A34" t="str">
            <v>FLORES I</v>
          </cell>
          <cell r="C34">
            <v>39840</v>
          </cell>
          <cell r="D34">
            <v>3</v>
          </cell>
          <cell r="G34" t="str">
            <v>R</v>
          </cell>
          <cell r="H34">
            <v>12080870</v>
          </cell>
        </row>
        <row r="35">
          <cell r="A35" t="str">
            <v>FLORES I</v>
          </cell>
          <cell r="C35">
            <v>39841</v>
          </cell>
          <cell r="D35">
            <v>3</v>
          </cell>
          <cell r="G35" t="str">
            <v>R</v>
          </cell>
          <cell r="H35">
            <v>12916100</v>
          </cell>
        </row>
        <row r="36">
          <cell r="A36" t="str">
            <v>FLORES I</v>
          </cell>
          <cell r="C36">
            <v>39842</v>
          </cell>
          <cell r="D36">
            <v>3</v>
          </cell>
          <cell r="G36" t="str">
            <v>R</v>
          </cell>
          <cell r="H36">
            <v>13208510</v>
          </cell>
        </row>
        <row r="37">
          <cell r="A37" t="str">
            <v>FLORES I</v>
          </cell>
          <cell r="C37">
            <v>39843</v>
          </cell>
          <cell r="D37">
            <v>3</v>
          </cell>
          <cell r="G37" t="str">
            <v>R</v>
          </cell>
          <cell r="H37">
            <v>13710390</v>
          </cell>
        </row>
        <row r="38">
          <cell r="A38" t="str">
            <v>FLORES I</v>
          </cell>
          <cell r="C38">
            <v>39844</v>
          </cell>
          <cell r="D38">
            <v>3</v>
          </cell>
          <cell r="G38" t="str">
            <v>R</v>
          </cell>
          <cell r="H38">
            <v>11625960</v>
          </cell>
        </row>
        <row r="39">
          <cell r="A39" t="str">
            <v>FLORES I</v>
          </cell>
          <cell r="C39">
            <v>39814</v>
          </cell>
          <cell r="D39">
            <v>2</v>
          </cell>
          <cell r="G39" t="str">
            <v>R</v>
          </cell>
          <cell r="H39">
            <v>452640</v>
          </cell>
        </row>
        <row r="40">
          <cell r="A40" t="str">
            <v>FLORES I</v>
          </cell>
          <cell r="C40">
            <v>39815</v>
          </cell>
          <cell r="D40">
            <v>2</v>
          </cell>
          <cell r="G40" t="str">
            <v>R</v>
          </cell>
          <cell r="H40">
            <v>1124470</v>
          </cell>
        </row>
        <row r="41">
          <cell r="A41" t="str">
            <v>FLORES I</v>
          </cell>
          <cell r="C41">
            <v>39816</v>
          </cell>
          <cell r="D41">
            <v>2</v>
          </cell>
          <cell r="G41" t="str">
            <v>R</v>
          </cell>
          <cell r="H41">
            <v>1173230</v>
          </cell>
        </row>
        <row r="42">
          <cell r="A42" t="str">
            <v>FLORES I</v>
          </cell>
          <cell r="C42">
            <v>39817</v>
          </cell>
          <cell r="D42">
            <v>2</v>
          </cell>
          <cell r="G42" t="str">
            <v>R</v>
          </cell>
          <cell r="H42">
            <v>1020280</v>
          </cell>
        </row>
        <row r="43">
          <cell r="A43" t="str">
            <v>FLORES I</v>
          </cell>
          <cell r="C43">
            <v>39818</v>
          </cell>
          <cell r="D43">
            <v>2</v>
          </cell>
          <cell r="G43" t="str">
            <v>R</v>
          </cell>
          <cell r="H43">
            <v>1163110</v>
          </cell>
        </row>
        <row r="44">
          <cell r="A44" t="str">
            <v>FLORES I</v>
          </cell>
          <cell r="C44">
            <v>39819</v>
          </cell>
          <cell r="D44">
            <v>2</v>
          </cell>
          <cell r="G44" t="str">
            <v>R</v>
          </cell>
          <cell r="H44">
            <v>1135050</v>
          </cell>
        </row>
        <row r="45">
          <cell r="A45" t="str">
            <v>FLORES I</v>
          </cell>
          <cell r="C45">
            <v>39820</v>
          </cell>
          <cell r="D45">
            <v>2</v>
          </cell>
          <cell r="G45" t="str">
            <v>R</v>
          </cell>
          <cell r="H45">
            <v>1166330</v>
          </cell>
        </row>
        <row r="46">
          <cell r="A46" t="str">
            <v>FLORES I</v>
          </cell>
          <cell r="C46">
            <v>39821</v>
          </cell>
          <cell r="D46">
            <v>2</v>
          </cell>
          <cell r="G46" t="str">
            <v>R</v>
          </cell>
          <cell r="H46">
            <v>1142640</v>
          </cell>
        </row>
        <row r="47">
          <cell r="A47" t="str">
            <v>FLORES I</v>
          </cell>
          <cell r="C47">
            <v>39822</v>
          </cell>
          <cell r="D47">
            <v>2</v>
          </cell>
          <cell r="G47" t="str">
            <v>R</v>
          </cell>
          <cell r="H47">
            <v>1157130</v>
          </cell>
        </row>
        <row r="48">
          <cell r="A48" t="str">
            <v>FLORES I</v>
          </cell>
          <cell r="C48">
            <v>39823</v>
          </cell>
          <cell r="D48">
            <v>2</v>
          </cell>
          <cell r="G48" t="str">
            <v>R</v>
          </cell>
          <cell r="H48">
            <v>1126080</v>
          </cell>
        </row>
        <row r="49">
          <cell r="A49" t="str">
            <v>FLORES I</v>
          </cell>
          <cell r="C49">
            <v>39824</v>
          </cell>
          <cell r="D49">
            <v>2</v>
          </cell>
          <cell r="G49" t="str">
            <v>R</v>
          </cell>
          <cell r="H49">
            <v>860660</v>
          </cell>
        </row>
        <row r="50">
          <cell r="A50" t="str">
            <v>FLORES I</v>
          </cell>
          <cell r="C50">
            <v>39825</v>
          </cell>
          <cell r="D50">
            <v>2</v>
          </cell>
          <cell r="G50" t="str">
            <v>R</v>
          </cell>
          <cell r="H50">
            <v>849850</v>
          </cell>
        </row>
        <row r="51">
          <cell r="A51" t="str">
            <v>FLORES I</v>
          </cell>
          <cell r="C51">
            <v>39826</v>
          </cell>
          <cell r="D51">
            <v>2</v>
          </cell>
          <cell r="G51" t="str">
            <v>R</v>
          </cell>
          <cell r="H51">
            <v>1081460</v>
          </cell>
        </row>
        <row r="52">
          <cell r="A52" t="str">
            <v>FLORES I</v>
          </cell>
          <cell r="C52">
            <v>39827</v>
          </cell>
          <cell r="D52">
            <v>2</v>
          </cell>
          <cell r="G52" t="str">
            <v>R</v>
          </cell>
          <cell r="H52">
            <v>1056620</v>
          </cell>
        </row>
        <row r="53">
          <cell r="A53" t="str">
            <v>FLORES I</v>
          </cell>
          <cell r="C53">
            <v>39828</v>
          </cell>
          <cell r="D53">
            <v>2</v>
          </cell>
          <cell r="G53" t="str">
            <v>R</v>
          </cell>
          <cell r="H53">
            <v>1102850</v>
          </cell>
        </row>
        <row r="54">
          <cell r="A54" t="str">
            <v>FLORES I</v>
          </cell>
          <cell r="C54">
            <v>39829</v>
          </cell>
          <cell r="D54">
            <v>2</v>
          </cell>
          <cell r="G54" t="str">
            <v>R</v>
          </cell>
          <cell r="H54">
            <v>1125850</v>
          </cell>
        </row>
        <row r="55">
          <cell r="A55" t="str">
            <v>FLORES I</v>
          </cell>
          <cell r="C55">
            <v>39830</v>
          </cell>
          <cell r="D55">
            <v>2</v>
          </cell>
          <cell r="G55" t="str">
            <v>R</v>
          </cell>
          <cell r="H55">
            <v>1020970</v>
          </cell>
        </row>
        <row r="56">
          <cell r="A56" t="str">
            <v>FLORES I</v>
          </cell>
          <cell r="C56">
            <v>39831</v>
          </cell>
          <cell r="D56">
            <v>2</v>
          </cell>
          <cell r="G56" t="str">
            <v>R</v>
          </cell>
          <cell r="H56">
            <v>799020</v>
          </cell>
        </row>
        <row r="57">
          <cell r="A57" t="str">
            <v>FLORES I</v>
          </cell>
          <cell r="C57">
            <v>39832</v>
          </cell>
          <cell r="D57">
            <v>2</v>
          </cell>
          <cell r="G57" t="str">
            <v>R</v>
          </cell>
          <cell r="H57">
            <v>982100</v>
          </cell>
        </row>
        <row r="58">
          <cell r="A58" t="str">
            <v>FLORES I</v>
          </cell>
          <cell r="C58">
            <v>39833</v>
          </cell>
          <cell r="D58">
            <v>2</v>
          </cell>
          <cell r="G58" t="str">
            <v>R</v>
          </cell>
          <cell r="H58">
            <v>906660</v>
          </cell>
        </row>
        <row r="59">
          <cell r="A59" t="str">
            <v>FLORES I</v>
          </cell>
          <cell r="C59">
            <v>39834</v>
          </cell>
          <cell r="D59">
            <v>2</v>
          </cell>
          <cell r="G59" t="str">
            <v>R</v>
          </cell>
          <cell r="H59">
            <v>1052480</v>
          </cell>
        </row>
        <row r="60">
          <cell r="A60" t="str">
            <v>FLORES I</v>
          </cell>
          <cell r="C60">
            <v>39835</v>
          </cell>
          <cell r="D60">
            <v>2</v>
          </cell>
          <cell r="G60" t="str">
            <v>R</v>
          </cell>
          <cell r="H60">
            <v>1047190</v>
          </cell>
        </row>
        <row r="61">
          <cell r="A61" t="str">
            <v>FLORES I</v>
          </cell>
          <cell r="C61">
            <v>39836</v>
          </cell>
          <cell r="D61">
            <v>2</v>
          </cell>
          <cell r="G61" t="str">
            <v>R</v>
          </cell>
          <cell r="H61">
            <v>1095950</v>
          </cell>
        </row>
        <row r="62">
          <cell r="A62" t="str">
            <v>FLORES I</v>
          </cell>
          <cell r="C62">
            <v>39837</v>
          </cell>
          <cell r="D62">
            <v>2</v>
          </cell>
          <cell r="G62" t="str">
            <v>R</v>
          </cell>
          <cell r="H62">
            <v>946910</v>
          </cell>
        </row>
        <row r="63">
          <cell r="A63" t="str">
            <v>FLORES I</v>
          </cell>
          <cell r="C63">
            <v>39838</v>
          </cell>
          <cell r="D63">
            <v>2</v>
          </cell>
          <cell r="G63" t="str">
            <v>R</v>
          </cell>
          <cell r="H63">
            <v>682640</v>
          </cell>
        </row>
        <row r="64">
          <cell r="A64" t="str">
            <v>FLORES I</v>
          </cell>
          <cell r="C64">
            <v>39839</v>
          </cell>
          <cell r="D64">
            <v>2</v>
          </cell>
          <cell r="G64" t="str">
            <v>R</v>
          </cell>
          <cell r="H64">
            <v>998430</v>
          </cell>
        </row>
        <row r="65">
          <cell r="A65" t="str">
            <v>FLORES I</v>
          </cell>
          <cell r="C65">
            <v>39840</v>
          </cell>
          <cell r="D65">
            <v>2</v>
          </cell>
          <cell r="G65" t="str">
            <v>R</v>
          </cell>
          <cell r="H65">
            <v>1014530</v>
          </cell>
        </row>
        <row r="66">
          <cell r="A66" t="str">
            <v>FLORES I</v>
          </cell>
          <cell r="C66">
            <v>39841</v>
          </cell>
          <cell r="D66">
            <v>2</v>
          </cell>
          <cell r="G66" t="str">
            <v>R</v>
          </cell>
          <cell r="H66">
            <v>1033850</v>
          </cell>
        </row>
        <row r="67">
          <cell r="A67" t="str">
            <v>FLORES I</v>
          </cell>
          <cell r="C67">
            <v>39842</v>
          </cell>
          <cell r="D67">
            <v>2</v>
          </cell>
          <cell r="G67" t="str">
            <v>R</v>
          </cell>
          <cell r="H67">
            <v>1046040</v>
          </cell>
        </row>
        <row r="68">
          <cell r="A68" t="str">
            <v>FLORES I</v>
          </cell>
          <cell r="C68">
            <v>39843</v>
          </cell>
          <cell r="D68">
            <v>2</v>
          </cell>
          <cell r="G68" t="str">
            <v>R</v>
          </cell>
          <cell r="H68">
            <v>1096410</v>
          </cell>
        </row>
        <row r="69">
          <cell r="A69" t="str">
            <v>FLORES I</v>
          </cell>
          <cell r="C69">
            <v>39844</v>
          </cell>
          <cell r="D69">
            <v>2</v>
          </cell>
          <cell r="G69" t="str">
            <v>R</v>
          </cell>
          <cell r="H69">
            <v>970140</v>
          </cell>
        </row>
        <row r="70">
          <cell r="A70" t="str">
            <v>FLORES I</v>
          </cell>
          <cell r="C70">
            <v>39814</v>
          </cell>
          <cell r="D70">
            <v>3</v>
          </cell>
          <cell r="G70" t="str">
            <v>P</v>
          </cell>
          <cell r="H70">
            <v>31800</v>
          </cell>
        </row>
        <row r="71">
          <cell r="A71" t="str">
            <v>FLORES I</v>
          </cell>
          <cell r="C71">
            <v>39815</v>
          </cell>
          <cell r="D71">
            <v>3</v>
          </cell>
          <cell r="G71" t="str">
            <v>P</v>
          </cell>
          <cell r="H71">
            <v>15300</v>
          </cell>
        </row>
        <row r="72">
          <cell r="A72" t="str">
            <v>FLORES I</v>
          </cell>
          <cell r="C72">
            <v>39816</v>
          </cell>
          <cell r="D72">
            <v>3</v>
          </cell>
          <cell r="G72" t="str">
            <v>P</v>
          </cell>
          <cell r="H72">
            <v>15300</v>
          </cell>
        </row>
        <row r="73">
          <cell r="A73" t="str">
            <v>FLORES I</v>
          </cell>
          <cell r="C73">
            <v>39817</v>
          </cell>
          <cell r="D73">
            <v>3</v>
          </cell>
          <cell r="G73" t="str">
            <v>P</v>
          </cell>
          <cell r="H73">
            <v>24300</v>
          </cell>
        </row>
        <row r="74">
          <cell r="A74" t="str">
            <v>FLORES I</v>
          </cell>
          <cell r="C74">
            <v>39818</v>
          </cell>
          <cell r="D74">
            <v>3</v>
          </cell>
          <cell r="G74" t="str">
            <v>P</v>
          </cell>
          <cell r="H74">
            <v>27000</v>
          </cell>
        </row>
        <row r="75">
          <cell r="A75" t="str">
            <v>FLORES I</v>
          </cell>
          <cell r="C75">
            <v>39819</v>
          </cell>
          <cell r="D75">
            <v>3</v>
          </cell>
          <cell r="G75" t="str">
            <v>P</v>
          </cell>
          <cell r="H75">
            <v>21600</v>
          </cell>
        </row>
        <row r="76">
          <cell r="A76" t="str">
            <v>FLORES I</v>
          </cell>
          <cell r="C76">
            <v>39820</v>
          </cell>
          <cell r="D76">
            <v>3</v>
          </cell>
          <cell r="G76" t="str">
            <v>P</v>
          </cell>
          <cell r="H76">
            <v>24300</v>
          </cell>
        </row>
        <row r="77">
          <cell r="A77" t="str">
            <v>FLORES I</v>
          </cell>
          <cell r="C77">
            <v>39821</v>
          </cell>
          <cell r="D77">
            <v>3</v>
          </cell>
          <cell r="G77" t="str">
            <v>P</v>
          </cell>
          <cell r="H77">
            <v>41700</v>
          </cell>
        </row>
        <row r="78">
          <cell r="A78" t="str">
            <v>FLORES I</v>
          </cell>
          <cell r="C78">
            <v>39822</v>
          </cell>
          <cell r="D78">
            <v>3</v>
          </cell>
          <cell r="G78" t="str">
            <v>P</v>
          </cell>
          <cell r="H78">
            <v>24900</v>
          </cell>
        </row>
        <row r="79">
          <cell r="A79" t="str">
            <v>FLORES I</v>
          </cell>
          <cell r="C79">
            <v>39823</v>
          </cell>
          <cell r="D79">
            <v>3</v>
          </cell>
          <cell r="G79" t="str">
            <v>P</v>
          </cell>
          <cell r="H79">
            <v>63000</v>
          </cell>
        </row>
        <row r="80">
          <cell r="A80" t="str">
            <v>FLORES I</v>
          </cell>
          <cell r="C80">
            <v>39824</v>
          </cell>
          <cell r="D80">
            <v>3</v>
          </cell>
          <cell r="G80" t="str">
            <v>P</v>
          </cell>
          <cell r="H80">
            <v>31200</v>
          </cell>
        </row>
        <row r="81">
          <cell r="A81" t="str">
            <v>FLORES I</v>
          </cell>
          <cell r="C81">
            <v>39825</v>
          </cell>
          <cell r="D81">
            <v>3</v>
          </cell>
          <cell r="G81" t="str">
            <v>P</v>
          </cell>
          <cell r="H81">
            <v>22200</v>
          </cell>
        </row>
        <row r="82">
          <cell r="A82" t="str">
            <v>FLORES I</v>
          </cell>
          <cell r="C82">
            <v>39826</v>
          </cell>
          <cell r="D82">
            <v>3</v>
          </cell>
          <cell r="G82" t="str">
            <v>P</v>
          </cell>
          <cell r="H82">
            <v>4200</v>
          </cell>
        </row>
        <row r="83">
          <cell r="A83" t="str">
            <v>FLORES I</v>
          </cell>
          <cell r="C83">
            <v>39827</v>
          </cell>
          <cell r="D83">
            <v>3</v>
          </cell>
          <cell r="G83" t="str">
            <v>P</v>
          </cell>
          <cell r="H83">
            <v>6300</v>
          </cell>
        </row>
        <row r="84">
          <cell r="A84" t="str">
            <v>FLORES I</v>
          </cell>
          <cell r="C84">
            <v>39828</v>
          </cell>
          <cell r="D84">
            <v>3</v>
          </cell>
          <cell r="G84" t="str">
            <v>P</v>
          </cell>
          <cell r="H84">
            <v>17400</v>
          </cell>
        </row>
        <row r="85">
          <cell r="A85" t="str">
            <v>FLORES I</v>
          </cell>
          <cell r="C85">
            <v>39829</v>
          </cell>
          <cell r="D85">
            <v>3</v>
          </cell>
          <cell r="G85" t="str">
            <v>P</v>
          </cell>
          <cell r="H85">
            <v>47800</v>
          </cell>
        </row>
        <row r="86">
          <cell r="A86" t="str">
            <v>FLORES I</v>
          </cell>
          <cell r="C86">
            <v>39830</v>
          </cell>
          <cell r="D86">
            <v>3</v>
          </cell>
          <cell r="G86" t="str">
            <v>P</v>
          </cell>
          <cell r="H86">
            <v>16200</v>
          </cell>
        </row>
        <row r="87">
          <cell r="A87" t="str">
            <v>FLORES I</v>
          </cell>
          <cell r="C87">
            <v>39831</v>
          </cell>
          <cell r="D87">
            <v>3</v>
          </cell>
          <cell r="G87" t="str">
            <v>P</v>
          </cell>
          <cell r="H87">
            <v>14000</v>
          </cell>
        </row>
        <row r="88">
          <cell r="A88" t="str">
            <v>FLORES I</v>
          </cell>
          <cell r="C88">
            <v>39832</v>
          </cell>
          <cell r="D88">
            <v>3</v>
          </cell>
          <cell r="G88" t="str">
            <v>P</v>
          </cell>
          <cell r="H88">
            <v>19200</v>
          </cell>
        </row>
        <row r="89">
          <cell r="A89" t="str">
            <v>FLORES I</v>
          </cell>
          <cell r="C89">
            <v>39833</v>
          </cell>
          <cell r="D89">
            <v>3</v>
          </cell>
          <cell r="G89" t="str">
            <v>P</v>
          </cell>
          <cell r="H89">
            <v>19200</v>
          </cell>
        </row>
        <row r="90">
          <cell r="A90" t="str">
            <v>FLORES I</v>
          </cell>
          <cell r="C90">
            <v>39834</v>
          </cell>
          <cell r="D90">
            <v>3</v>
          </cell>
          <cell r="G90" t="str">
            <v>P</v>
          </cell>
          <cell r="H90">
            <v>14000</v>
          </cell>
        </row>
        <row r="91">
          <cell r="A91" t="str">
            <v>FLORES I</v>
          </cell>
          <cell r="C91">
            <v>39835</v>
          </cell>
          <cell r="D91">
            <v>3</v>
          </cell>
          <cell r="G91" t="str">
            <v>P</v>
          </cell>
          <cell r="H91">
            <v>11000</v>
          </cell>
        </row>
        <row r="92">
          <cell r="A92" t="str">
            <v>FLORES I</v>
          </cell>
          <cell r="C92">
            <v>39836</v>
          </cell>
          <cell r="D92">
            <v>3</v>
          </cell>
          <cell r="G92" t="str">
            <v>P</v>
          </cell>
          <cell r="H92">
            <v>31600</v>
          </cell>
        </row>
        <row r="93">
          <cell r="A93" t="str">
            <v>FLORES I</v>
          </cell>
          <cell r="C93">
            <v>39837</v>
          </cell>
          <cell r="D93">
            <v>3</v>
          </cell>
          <cell r="G93" t="str">
            <v>P</v>
          </cell>
          <cell r="H93">
            <v>18400</v>
          </cell>
        </row>
        <row r="94">
          <cell r="A94" t="str">
            <v>FLORES I</v>
          </cell>
          <cell r="C94">
            <v>39838</v>
          </cell>
          <cell r="D94">
            <v>3</v>
          </cell>
          <cell r="G94" t="str">
            <v>P</v>
          </cell>
          <cell r="H94">
            <v>28800</v>
          </cell>
        </row>
        <row r="95">
          <cell r="A95" t="str">
            <v>FLORES I</v>
          </cell>
          <cell r="C95">
            <v>39839</v>
          </cell>
          <cell r="D95">
            <v>3</v>
          </cell>
          <cell r="G95" t="str">
            <v>P</v>
          </cell>
          <cell r="H95">
            <v>43600</v>
          </cell>
        </row>
        <row r="96">
          <cell r="A96" t="str">
            <v>FLORES I</v>
          </cell>
          <cell r="C96">
            <v>39840</v>
          </cell>
          <cell r="D96">
            <v>3</v>
          </cell>
          <cell r="G96" t="str">
            <v>P</v>
          </cell>
          <cell r="H96">
            <v>18400</v>
          </cell>
        </row>
        <row r="97">
          <cell r="A97" t="str">
            <v>FLORES I</v>
          </cell>
          <cell r="C97">
            <v>39841</v>
          </cell>
          <cell r="D97">
            <v>3</v>
          </cell>
          <cell r="G97" t="str">
            <v>P</v>
          </cell>
          <cell r="H97">
            <v>34600</v>
          </cell>
        </row>
        <row r="98">
          <cell r="A98" t="str">
            <v>FLORES I</v>
          </cell>
          <cell r="C98">
            <v>39842</v>
          </cell>
          <cell r="D98">
            <v>3</v>
          </cell>
          <cell r="G98" t="str">
            <v>P</v>
          </cell>
          <cell r="H98">
            <v>13200</v>
          </cell>
        </row>
        <row r="99">
          <cell r="A99" t="str">
            <v>FLORES I</v>
          </cell>
          <cell r="C99">
            <v>39843</v>
          </cell>
          <cell r="D99">
            <v>3</v>
          </cell>
          <cell r="G99" t="str">
            <v>P</v>
          </cell>
          <cell r="H99">
            <v>14000</v>
          </cell>
        </row>
        <row r="100">
          <cell r="A100" t="str">
            <v>FLORES I</v>
          </cell>
          <cell r="C100">
            <v>39844</v>
          </cell>
          <cell r="D100">
            <v>3</v>
          </cell>
          <cell r="G100" t="str">
            <v>P</v>
          </cell>
          <cell r="H100">
            <v>33200</v>
          </cell>
        </row>
        <row r="101">
          <cell r="A101" t="str">
            <v>FLORES II</v>
          </cell>
          <cell r="C101">
            <v>39814</v>
          </cell>
          <cell r="D101">
            <v>3</v>
          </cell>
          <cell r="G101" t="str">
            <v>R</v>
          </cell>
          <cell r="H101">
            <v>4090920</v>
          </cell>
        </row>
        <row r="102">
          <cell r="A102" t="str">
            <v>FLORES II</v>
          </cell>
          <cell r="C102">
            <v>39815</v>
          </cell>
          <cell r="D102">
            <v>3</v>
          </cell>
          <cell r="G102" t="str">
            <v>R</v>
          </cell>
          <cell r="H102">
            <v>9984060</v>
          </cell>
        </row>
        <row r="103">
          <cell r="A103" t="str">
            <v>FLORES II</v>
          </cell>
          <cell r="C103">
            <v>39816</v>
          </cell>
          <cell r="D103">
            <v>3</v>
          </cell>
          <cell r="G103" t="str">
            <v>R</v>
          </cell>
          <cell r="H103">
            <v>11452940</v>
          </cell>
        </row>
        <row r="104">
          <cell r="A104" t="str">
            <v>FLORES II</v>
          </cell>
          <cell r="C104">
            <v>39817</v>
          </cell>
          <cell r="D104">
            <v>3</v>
          </cell>
          <cell r="G104" t="str">
            <v>R</v>
          </cell>
          <cell r="H104">
            <v>9781860</v>
          </cell>
        </row>
        <row r="105">
          <cell r="A105" t="str">
            <v>FLORES II</v>
          </cell>
          <cell r="C105">
            <v>39818</v>
          </cell>
          <cell r="D105">
            <v>3</v>
          </cell>
          <cell r="G105" t="str">
            <v>R</v>
          </cell>
          <cell r="H105">
            <v>11171130</v>
          </cell>
        </row>
        <row r="106">
          <cell r="A106" t="str">
            <v>FLORES II</v>
          </cell>
          <cell r="C106">
            <v>39819</v>
          </cell>
          <cell r="D106">
            <v>3</v>
          </cell>
          <cell r="G106" t="str">
            <v>R</v>
          </cell>
          <cell r="H106">
            <v>11833750</v>
          </cell>
        </row>
        <row r="107">
          <cell r="A107" t="str">
            <v>FLORES II</v>
          </cell>
          <cell r="C107">
            <v>39820</v>
          </cell>
          <cell r="D107">
            <v>3</v>
          </cell>
          <cell r="G107" t="str">
            <v>R</v>
          </cell>
          <cell r="H107">
            <v>13099940</v>
          </cell>
        </row>
        <row r="108">
          <cell r="A108" t="str">
            <v>FLORES II</v>
          </cell>
          <cell r="C108">
            <v>39821</v>
          </cell>
          <cell r="D108">
            <v>3</v>
          </cell>
          <cell r="G108" t="str">
            <v>R</v>
          </cell>
          <cell r="H108">
            <v>12402920</v>
          </cell>
        </row>
        <row r="109">
          <cell r="A109" t="str">
            <v>FLORES II</v>
          </cell>
          <cell r="C109">
            <v>39822</v>
          </cell>
          <cell r="D109">
            <v>3</v>
          </cell>
          <cell r="G109" t="str">
            <v>R</v>
          </cell>
          <cell r="H109">
            <v>13258410</v>
          </cell>
        </row>
        <row r="110">
          <cell r="A110" t="str">
            <v>FLORES II</v>
          </cell>
          <cell r="C110">
            <v>39823</v>
          </cell>
          <cell r="D110">
            <v>3</v>
          </cell>
          <cell r="G110" t="str">
            <v>R</v>
          </cell>
          <cell r="H110">
            <v>12847870</v>
          </cell>
        </row>
        <row r="111">
          <cell r="A111" t="str">
            <v>FLORES II</v>
          </cell>
          <cell r="C111">
            <v>39824</v>
          </cell>
          <cell r="D111">
            <v>3</v>
          </cell>
          <cell r="G111" t="str">
            <v>R</v>
          </cell>
          <cell r="H111">
            <v>9519080</v>
          </cell>
        </row>
        <row r="112">
          <cell r="A112" t="str">
            <v>FLORES II</v>
          </cell>
          <cell r="C112">
            <v>39825</v>
          </cell>
          <cell r="D112">
            <v>3</v>
          </cell>
          <cell r="G112" t="str">
            <v>R</v>
          </cell>
          <cell r="H112">
            <v>8450470</v>
          </cell>
        </row>
        <row r="113">
          <cell r="A113" t="str">
            <v>FLORES II</v>
          </cell>
          <cell r="C113">
            <v>39826</v>
          </cell>
          <cell r="D113">
            <v>3</v>
          </cell>
          <cell r="G113" t="str">
            <v>R</v>
          </cell>
          <cell r="H113">
            <v>11046500</v>
          </cell>
        </row>
        <row r="114">
          <cell r="A114" t="str">
            <v>FLORES II</v>
          </cell>
          <cell r="C114">
            <v>39827</v>
          </cell>
          <cell r="D114">
            <v>3</v>
          </cell>
          <cell r="G114" t="str">
            <v>R</v>
          </cell>
          <cell r="H114">
            <v>12160670</v>
          </cell>
        </row>
        <row r="115">
          <cell r="A115" t="str">
            <v>FLORES II</v>
          </cell>
          <cell r="C115">
            <v>39828</v>
          </cell>
          <cell r="D115">
            <v>3</v>
          </cell>
          <cell r="G115" t="str">
            <v>R</v>
          </cell>
          <cell r="H115">
            <v>13053780</v>
          </cell>
        </row>
        <row r="116">
          <cell r="A116" t="str">
            <v>FLORES II</v>
          </cell>
          <cell r="C116">
            <v>39829</v>
          </cell>
          <cell r="D116">
            <v>3</v>
          </cell>
          <cell r="G116" t="str">
            <v>R</v>
          </cell>
          <cell r="H116">
            <v>13669870</v>
          </cell>
        </row>
        <row r="117">
          <cell r="A117" t="str">
            <v>FLORES II</v>
          </cell>
          <cell r="C117">
            <v>39830</v>
          </cell>
          <cell r="D117">
            <v>3</v>
          </cell>
          <cell r="G117" t="str">
            <v>R</v>
          </cell>
          <cell r="H117">
            <v>12550820</v>
          </cell>
        </row>
        <row r="118">
          <cell r="A118" t="str">
            <v>FLORES II</v>
          </cell>
          <cell r="C118">
            <v>39831</v>
          </cell>
          <cell r="D118">
            <v>3</v>
          </cell>
          <cell r="G118" t="str">
            <v>R</v>
          </cell>
          <cell r="H118">
            <v>8759010</v>
          </cell>
        </row>
        <row r="119">
          <cell r="A119" t="str">
            <v>FLORES II</v>
          </cell>
          <cell r="C119">
            <v>39832</v>
          </cell>
          <cell r="D119">
            <v>3</v>
          </cell>
          <cell r="G119" t="str">
            <v>R</v>
          </cell>
          <cell r="H119">
            <v>10791630</v>
          </cell>
        </row>
        <row r="120">
          <cell r="A120" t="str">
            <v>FLORES II</v>
          </cell>
          <cell r="C120">
            <v>39833</v>
          </cell>
          <cell r="D120">
            <v>3</v>
          </cell>
          <cell r="G120" t="str">
            <v>R</v>
          </cell>
          <cell r="H120">
            <v>11477820</v>
          </cell>
        </row>
        <row r="121">
          <cell r="A121" t="str">
            <v>FLORES II</v>
          </cell>
          <cell r="C121">
            <v>39834</v>
          </cell>
          <cell r="D121">
            <v>3</v>
          </cell>
          <cell r="G121" t="str">
            <v>R</v>
          </cell>
          <cell r="H121">
            <v>12513090</v>
          </cell>
        </row>
        <row r="122">
          <cell r="A122" t="str">
            <v>FLORES II</v>
          </cell>
          <cell r="C122">
            <v>39835</v>
          </cell>
          <cell r="D122">
            <v>3</v>
          </cell>
          <cell r="G122" t="str">
            <v>R</v>
          </cell>
          <cell r="H122">
            <v>12431610</v>
          </cell>
        </row>
        <row r="123">
          <cell r="A123" t="str">
            <v>FLORES II</v>
          </cell>
          <cell r="C123">
            <v>39836</v>
          </cell>
          <cell r="D123">
            <v>3</v>
          </cell>
          <cell r="G123" t="str">
            <v>R</v>
          </cell>
          <cell r="H123">
            <v>13137770</v>
          </cell>
        </row>
        <row r="124">
          <cell r="A124" t="str">
            <v>FLORES II</v>
          </cell>
          <cell r="C124">
            <v>39837</v>
          </cell>
          <cell r="D124">
            <v>3</v>
          </cell>
          <cell r="G124" t="str">
            <v>R</v>
          </cell>
          <cell r="H124">
            <v>11950120</v>
          </cell>
        </row>
        <row r="125">
          <cell r="A125" t="str">
            <v>FLORES II</v>
          </cell>
          <cell r="C125">
            <v>39838</v>
          </cell>
          <cell r="D125">
            <v>3</v>
          </cell>
          <cell r="G125" t="str">
            <v>R</v>
          </cell>
          <cell r="H125">
            <v>7894870</v>
          </cell>
        </row>
        <row r="126">
          <cell r="A126" t="str">
            <v>FLORES II</v>
          </cell>
          <cell r="C126">
            <v>39839</v>
          </cell>
          <cell r="D126">
            <v>3</v>
          </cell>
          <cell r="G126" t="str">
            <v>R</v>
          </cell>
          <cell r="H126">
            <v>10751670</v>
          </cell>
        </row>
        <row r="127">
          <cell r="A127" t="str">
            <v>FLORES II</v>
          </cell>
          <cell r="C127">
            <v>39840</v>
          </cell>
          <cell r="D127">
            <v>3</v>
          </cell>
          <cell r="G127" t="str">
            <v>R</v>
          </cell>
          <cell r="H127">
            <v>11893630</v>
          </cell>
        </row>
        <row r="128">
          <cell r="A128" t="str">
            <v>FLORES II</v>
          </cell>
          <cell r="C128">
            <v>39841</v>
          </cell>
          <cell r="D128">
            <v>3</v>
          </cell>
          <cell r="G128" t="str">
            <v>R</v>
          </cell>
          <cell r="H128">
            <v>12934340</v>
          </cell>
        </row>
        <row r="129">
          <cell r="A129" t="str">
            <v>FLORES II</v>
          </cell>
          <cell r="C129">
            <v>39842</v>
          </cell>
          <cell r="D129">
            <v>3</v>
          </cell>
          <cell r="G129" t="str">
            <v>R</v>
          </cell>
          <cell r="H129">
            <v>12672220</v>
          </cell>
        </row>
        <row r="130">
          <cell r="A130" t="str">
            <v>FLORES II</v>
          </cell>
          <cell r="C130">
            <v>39843</v>
          </cell>
          <cell r="D130">
            <v>3</v>
          </cell>
          <cell r="G130" t="str">
            <v>R</v>
          </cell>
          <cell r="H130">
            <v>13383300</v>
          </cell>
        </row>
        <row r="131">
          <cell r="A131" t="str">
            <v>FLORES II</v>
          </cell>
          <cell r="C131">
            <v>39844</v>
          </cell>
          <cell r="D131">
            <v>3</v>
          </cell>
          <cell r="G131" t="str">
            <v>R</v>
          </cell>
          <cell r="H131">
            <v>11988610</v>
          </cell>
        </row>
        <row r="132">
          <cell r="A132" t="str">
            <v>FLORES II</v>
          </cell>
          <cell r="C132">
            <v>39814</v>
          </cell>
          <cell r="D132">
            <v>2</v>
          </cell>
          <cell r="G132" t="str">
            <v>R</v>
          </cell>
          <cell r="H132">
            <v>480930</v>
          </cell>
        </row>
        <row r="133">
          <cell r="A133" t="str">
            <v>FLORES II</v>
          </cell>
          <cell r="C133">
            <v>39815</v>
          </cell>
          <cell r="D133">
            <v>2</v>
          </cell>
          <cell r="G133" t="str">
            <v>R</v>
          </cell>
          <cell r="H133">
            <v>1049490</v>
          </cell>
        </row>
        <row r="134">
          <cell r="A134" t="str">
            <v>FLORES II</v>
          </cell>
          <cell r="C134">
            <v>39816</v>
          </cell>
          <cell r="D134">
            <v>2</v>
          </cell>
          <cell r="G134" t="str">
            <v>R</v>
          </cell>
          <cell r="H134">
            <v>1113660</v>
          </cell>
        </row>
        <row r="135">
          <cell r="A135" t="str">
            <v>FLORES II</v>
          </cell>
          <cell r="C135">
            <v>39817</v>
          </cell>
          <cell r="D135">
            <v>2</v>
          </cell>
          <cell r="G135" t="str">
            <v>R</v>
          </cell>
          <cell r="H135">
            <v>955190</v>
          </cell>
        </row>
        <row r="136">
          <cell r="A136" t="str">
            <v>FLORES II</v>
          </cell>
          <cell r="C136">
            <v>39818</v>
          </cell>
          <cell r="D136">
            <v>2</v>
          </cell>
          <cell r="G136" t="str">
            <v>R</v>
          </cell>
          <cell r="H136">
            <v>1133670</v>
          </cell>
        </row>
        <row r="137">
          <cell r="A137" t="str">
            <v>FLORES II</v>
          </cell>
          <cell r="C137">
            <v>39819</v>
          </cell>
          <cell r="D137">
            <v>2</v>
          </cell>
          <cell r="G137" t="str">
            <v>R</v>
          </cell>
          <cell r="H137">
            <v>1135050</v>
          </cell>
        </row>
        <row r="138">
          <cell r="A138" t="str">
            <v>FLORES II</v>
          </cell>
          <cell r="C138">
            <v>39820</v>
          </cell>
          <cell r="D138">
            <v>2</v>
          </cell>
          <cell r="G138" t="str">
            <v>R</v>
          </cell>
          <cell r="H138">
            <v>1194160</v>
          </cell>
        </row>
        <row r="139">
          <cell r="A139" t="str">
            <v>FLORES II</v>
          </cell>
          <cell r="C139">
            <v>39821</v>
          </cell>
          <cell r="D139">
            <v>2</v>
          </cell>
          <cell r="G139" t="str">
            <v>R</v>
          </cell>
          <cell r="H139">
            <v>1164030</v>
          </cell>
        </row>
        <row r="140">
          <cell r="A140" t="str">
            <v>FLORES II</v>
          </cell>
          <cell r="C140">
            <v>39822</v>
          </cell>
          <cell r="D140">
            <v>2</v>
          </cell>
          <cell r="G140" t="str">
            <v>R</v>
          </cell>
          <cell r="H140">
            <v>1205890</v>
          </cell>
        </row>
        <row r="141">
          <cell r="A141" t="str">
            <v>FLORES II</v>
          </cell>
          <cell r="C141">
            <v>39823</v>
          </cell>
          <cell r="D141">
            <v>2</v>
          </cell>
          <cell r="G141" t="str">
            <v>R</v>
          </cell>
          <cell r="H141">
            <v>1215780</v>
          </cell>
        </row>
        <row r="142">
          <cell r="A142" t="str">
            <v>FLORES II</v>
          </cell>
          <cell r="C142">
            <v>39824</v>
          </cell>
          <cell r="D142">
            <v>2</v>
          </cell>
          <cell r="G142" t="str">
            <v>R</v>
          </cell>
          <cell r="H142">
            <v>917470</v>
          </cell>
        </row>
        <row r="143">
          <cell r="A143" t="str">
            <v>FLORES II</v>
          </cell>
          <cell r="C143">
            <v>39825</v>
          </cell>
          <cell r="D143">
            <v>2</v>
          </cell>
          <cell r="G143" t="str">
            <v>R</v>
          </cell>
          <cell r="H143">
            <v>868480</v>
          </cell>
        </row>
        <row r="144">
          <cell r="A144" t="str">
            <v>FLORES II</v>
          </cell>
          <cell r="C144">
            <v>39826</v>
          </cell>
          <cell r="D144">
            <v>2</v>
          </cell>
          <cell r="G144" t="str">
            <v>R</v>
          </cell>
          <cell r="H144">
            <v>1105150</v>
          </cell>
        </row>
        <row r="145">
          <cell r="A145" t="str">
            <v>FLORES II</v>
          </cell>
          <cell r="C145">
            <v>39827</v>
          </cell>
          <cell r="D145">
            <v>2</v>
          </cell>
          <cell r="G145" t="str">
            <v>R</v>
          </cell>
          <cell r="H145">
            <v>1073180</v>
          </cell>
        </row>
        <row r="146">
          <cell r="A146" t="str">
            <v>FLORES II</v>
          </cell>
          <cell r="C146">
            <v>39828</v>
          </cell>
          <cell r="D146">
            <v>2</v>
          </cell>
          <cell r="G146" t="str">
            <v>R</v>
          </cell>
          <cell r="H146">
            <v>1146320</v>
          </cell>
        </row>
        <row r="147">
          <cell r="A147" t="str">
            <v>FLORES II</v>
          </cell>
          <cell r="C147">
            <v>39829</v>
          </cell>
          <cell r="D147">
            <v>2</v>
          </cell>
          <cell r="G147" t="str">
            <v>R</v>
          </cell>
          <cell r="H147">
            <v>1157130</v>
          </cell>
        </row>
        <row r="148">
          <cell r="A148" t="str">
            <v>FLORES II</v>
          </cell>
          <cell r="C148">
            <v>39830</v>
          </cell>
          <cell r="D148">
            <v>2</v>
          </cell>
          <cell r="G148" t="str">
            <v>R</v>
          </cell>
          <cell r="H148">
            <v>1100780</v>
          </cell>
        </row>
        <row r="149">
          <cell r="A149" t="str">
            <v>FLORES II</v>
          </cell>
          <cell r="C149">
            <v>39831</v>
          </cell>
          <cell r="D149">
            <v>2</v>
          </cell>
          <cell r="G149" t="str">
            <v>R</v>
          </cell>
          <cell r="H149">
            <v>744740</v>
          </cell>
        </row>
        <row r="150">
          <cell r="A150" t="str">
            <v>FLORES II</v>
          </cell>
          <cell r="C150">
            <v>39832</v>
          </cell>
          <cell r="D150">
            <v>2</v>
          </cell>
          <cell r="G150" t="str">
            <v>R</v>
          </cell>
          <cell r="H150">
            <v>972670</v>
          </cell>
        </row>
        <row r="151">
          <cell r="A151" t="str">
            <v>FLORES II</v>
          </cell>
          <cell r="C151">
            <v>39833</v>
          </cell>
          <cell r="D151">
            <v>2</v>
          </cell>
          <cell r="G151" t="str">
            <v>R</v>
          </cell>
          <cell r="H151">
            <v>919080</v>
          </cell>
        </row>
        <row r="152">
          <cell r="A152" t="str">
            <v>FLORES II</v>
          </cell>
          <cell r="C152">
            <v>39834</v>
          </cell>
          <cell r="D152">
            <v>2</v>
          </cell>
          <cell r="G152" t="str">
            <v>R</v>
          </cell>
          <cell r="H152">
            <v>1041210</v>
          </cell>
        </row>
        <row r="153">
          <cell r="A153" t="str">
            <v>FLORES II</v>
          </cell>
          <cell r="C153">
            <v>39835</v>
          </cell>
          <cell r="D153">
            <v>2</v>
          </cell>
          <cell r="G153" t="str">
            <v>R</v>
          </cell>
          <cell r="H153">
            <v>1035690</v>
          </cell>
        </row>
        <row r="154">
          <cell r="A154" t="str">
            <v>FLORES II</v>
          </cell>
          <cell r="C154">
            <v>39836</v>
          </cell>
          <cell r="D154">
            <v>2</v>
          </cell>
          <cell r="G154" t="str">
            <v>R</v>
          </cell>
          <cell r="H154">
            <v>1091580</v>
          </cell>
        </row>
        <row r="155">
          <cell r="A155" t="str">
            <v>FLORES II</v>
          </cell>
          <cell r="C155">
            <v>39837</v>
          </cell>
          <cell r="D155">
            <v>2</v>
          </cell>
          <cell r="G155" t="str">
            <v>R</v>
          </cell>
          <cell r="H155">
            <v>963930</v>
          </cell>
        </row>
        <row r="156">
          <cell r="A156" t="str">
            <v>FLORES II</v>
          </cell>
          <cell r="C156">
            <v>39838</v>
          </cell>
          <cell r="D156">
            <v>2</v>
          </cell>
          <cell r="G156" t="str">
            <v>R</v>
          </cell>
          <cell r="H156">
            <v>651130</v>
          </cell>
        </row>
        <row r="157">
          <cell r="A157" t="str">
            <v>FLORES II</v>
          </cell>
          <cell r="C157">
            <v>39839</v>
          </cell>
          <cell r="D157">
            <v>2</v>
          </cell>
          <cell r="G157" t="str">
            <v>R</v>
          </cell>
          <cell r="H157">
            <v>1005330</v>
          </cell>
        </row>
        <row r="158">
          <cell r="A158" t="str">
            <v>FLORES II</v>
          </cell>
          <cell r="C158">
            <v>39840</v>
          </cell>
          <cell r="D158">
            <v>2</v>
          </cell>
          <cell r="G158" t="str">
            <v>R</v>
          </cell>
          <cell r="H158">
            <v>1023270</v>
          </cell>
        </row>
        <row r="159">
          <cell r="A159" t="str">
            <v>FLORES II</v>
          </cell>
          <cell r="C159">
            <v>39841</v>
          </cell>
          <cell r="D159">
            <v>2</v>
          </cell>
          <cell r="G159" t="str">
            <v>R</v>
          </cell>
          <cell r="H159">
            <v>1040060</v>
          </cell>
        </row>
        <row r="160">
          <cell r="A160" t="str">
            <v>FLORES II</v>
          </cell>
          <cell r="C160">
            <v>39842</v>
          </cell>
          <cell r="D160">
            <v>2</v>
          </cell>
          <cell r="G160" t="str">
            <v>R</v>
          </cell>
          <cell r="H160">
            <v>1026030</v>
          </cell>
        </row>
        <row r="161">
          <cell r="A161" t="str">
            <v>FLORES II</v>
          </cell>
          <cell r="C161">
            <v>39843</v>
          </cell>
          <cell r="D161">
            <v>2</v>
          </cell>
          <cell r="G161" t="str">
            <v>R</v>
          </cell>
          <cell r="H161">
            <v>1083300</v>
          </cell>
        </row>
        <row r="162">
          <cell r="A162" t="str">
            <v>FLORES II</v>
          </cell>
          <cell r="C162">
            <v>39844</v>
          </cell>
          <cell r="D162">
            <v>2</v>
          </cell>
          <cell r="G162" t="str">
            <v>R</v>
          </cell>
          <cell r="H162">
            <v>982790</v>
          </cell>
        </row>
        <row r="163">
          <cell r="A163" t="str">
            <v>FLORES II</v>
          </cell>
          <cell r="C163">
            <v>39814</v>
          </cell>
          <cell r="D163">
            <v>3</v>
          </cell>
          <cell r="G163" t="str">
            <v>P</v>
          </cell>
          <cell r="H163">
            <v>31800</v>
          </cell>
        </row>
        <row r="164">
          <cell r="A164" t="str">
            <v>FLORES II</v>
          </cell>
          <cell r="C164">
            <v>39815</v>
          </cell>
          <cell r="D164">
            <v>3</v>
          </cell>
          <cell r="G164" t="str">
            <v>P</v>
          </cell>
          <cell r="H164">
            <v>15300</v>
          </cell>
        </row>
        <row r="165">
          <cell r="A165" t="str">
            <v>FLORES II</v>
          </cell>
          <cell r="C165">
            <v>39816</v>
          </cell>
          <cell r="D165">
            <v>3</v>
          </cell>
          <cell r="G165" t="str">
            <v>P</v>
          </cell>
          <cell r="H165">
            <v>15300</v>
          </cell>
        </row>
        <row r="166">
          <cell r="A166" t="str">
            <v>FLORES II</v>
          </cell>
          <cell r="C166">
            <v>39817</v>
          </cell>
          <cell r="D166">
            <v>3</v>
          </cell>
          <cell r="G166" t="str">
            <v>P</v>
          </cell>
          <cell r="H166">
            <v>29100</v>
          </cell>
        </row>
        <row r="167">
          <cell r="A167" t="str">
            <v>FLORES II</v>
          </cell>
          <cell r="C167">
            <v>39818</v>
          </cell>
          <cell r="D167">
            <v>3</v>
          </cell>
          <cell r="G167" t="str">
            <v>P</v>
          </cell>
          <cell r="H167">
            <v>27000</v>
          </cell>
        </row>
        <row r="168">
          <cell r="A168" t="str">
            <v>FLORES II</v>
          </cell>
          <cell r="C168">
            <v>39819</v>
          </cell>
          <cell r="D168">
            <v>3</v>
          </cell>
          <cell r="G168" t="str">
            <v>P</v>
          </cell>
          <cell r="H168">
            <v>25800</v>
          </cell>
        </row>
        <row r="169">
          <cell r="A169" t="str">
            <v>FLORES II</v>
          </cell>
          <cell r="C169">
            <v>39820</v>
          </cell>
          <cell r="D169">
            <v>3</v>
          </cell>
          <cell r="G169" t="str">
            <v>P</v>
          </cell>
          <cell r="H169">
            <v>29100</v>
          </cell>
        </row>
        <row r="170">
          <cell r="A170" t="str">
            <v>FLORES II</v>
          </cell>
          <cell r="C170">
            <v>39821</v>
          </cell>
          <cell r="D170">
            <v>3</v>
          </cell>
          <cell r="G170" t="str">
            <v>P</v>
          </cell>
          <cell r="H170">
            <v>36900</v>
          </cell>
        </row>
        <row r="171">
          <cell r="A171" t="str">
            <v>FLORES II</v>
          </cell>
          <cell r="C171">
            <v>39822</v>
          </cell>
          <cell r="D171">
            <v>3</v>
          </cell>
          <cell r="G171" t="str">
            <v>P</v>
          </cell>
          <cell r="H171">
            <v>24900</v>
          </cell>
        </row>
        <row r="172">
          <cell r="A172" t="str">
            <v>FLORES II</v>
          </cell>
          <cell r="C172">
            <v>39823</v>
          </cell>
          <cell r="D172">
            <v>3</v>
          </cell>
          <cell r="G172" t="str">
            <v>P</v>
          </cell>
          <cell r="H172">
            <v>58200</v>
          </cell>
        </row>
        <row r="173">
          <cell r="A173" t="str">
            <v>FLORES II</v>
          </cell>
          <cell r="C173">
            <v>39824</v>
          </cell>
          <cell r="D173">
            <v>3</v>
          </cell>
          <cell r="G173" t="str">
            <v>P</v>
          </cell>
          <cell r="H173">
            <v>29100</v>
          </cell>
        </row>
        <row r="174">
          <cell r="A174" t="str">
            <v>FLORES II</v>
          </cell>
          <cell r="C174">
            <v>39825</v>
          </cell>
          <cell r="D174">
            <v>3</v>
          </cell>
          <cell r="G174" t="str">
            <v>P</v>
          </cell>
          <cell r="H174">
            <v>24300</v>
          </cell>
        </row>
        <row r="175">
          <cell r="A175" t="str">
            <v>FLORES II</v>
          </cell>
          <cell r="C175">
            <v>39826</v>
          </cell>
          <cell r="D175">
            <v>3</v>
          </cell>
          <cell r="G175" t="str">
            <v>P</v>
          </cell>
          <cell r="H175">
            <v>31200</v>
          </cell>
        </row>
        <row r="176">
          <cell r="A176" t="str">
            <v>FLORES II</v>
          </cell>
          <cell r="C176">
            <v>39827</v>
          </cell>
          <cell r="D176">
            <v>3</v>
          </cell>
          <cell r="G176" t="str">
            <v>P</v>
          </cell>
          <cell r="H176">
            <v>13200</v>
          </cell>
        </row>
        <row r="177">
          <cell r="A177" t="str">
            <v>FLORES II</v>
          </cell>
          <cell r="C177">
            <v>39828</v>
          </cell>
          <cell r="D177">
            <v>3</v>
          </cell>
          <cell r="G177" t="str">
            <v>P</v>
          </cell>
          <cell r="H177">
            <v>26400</v>
          </cell>
        </row>
        <row r="178">
          <cell r="A178" t="str">
            <v>FLORES II</v>
          </cell>
          <cell r="C178">
            <v>39829</v>
          </cell>
          <cell r="D178">
            <v>3</v>
          </cell>
          <cell r="G178" t="str">
            <v>P</v>
          </cell>
          <cell r="H178">
            <v>52200</v>
          </cell>
        </row>
        <row r="179">
          <cell r="A179" t="str">
            <v>FLORES II</v>
          </cell>
          <cell r="C179">
            <v>39830</v>
          </cell>
          <cell r="D179">
            <v>3</v>
          </cell>
          <cell r="G179" t="str">
            <v>P</v>
          </cell>
          <cell r="H179">
            <v>16200</v>
          </cell>
        </row>
        <row r="180">
          <cell r="A180" t="str">
            <v>FLORES II</v>
          </cell>
          <cell r="C180">
            <v>39831</v>
          </cell>
          <cell r="D180">
            <v>3</v>
          </cell>
          <cell r="G180" t="str">
            <v>P</v>
          </cell>
          <cell r="H180">
            <v>16200</v>
          </cell>
        </row>
        <row r="181">
          <cell r="A181" t="str">
            <v>FLORES II</v>
          </cell>
          <cell r="C181">
            <v>39832</v>
          </cell>
          <cell r="D181">
            <v>3</v>
          </cell>
          <cell r="G181" t="str">
            <v>P</v>
          </cell>
          <cell r="H181">
            <v>28000</v>
          </cell>
        </row>
        <row r="182">
          <cell r="A182" t="str">
            <v>FLORES II</v>
          </cell>
          <cell r="C182">
            <v>39833</v>
          </cell>
          <cell r="D182">
            <v>3</v>
          </cell>
          <cell r="G182" t="str">
            <v>P</v>
          </cell>
          <cell r="H182">
            <v>28800</v>
          </cell>
        </row>
        <row r="183">
          <cell r="A183" t="str">
            <v>FLORES II</v>
          </cell>
          <cell r="C183">
            <v>39834</v>
          </cell>
          <cell r="D183">
            <v>3</v>
          </cell>
          <cell r="G183" t="str">
            <v>P</v>
          </cell>
          <cell r="H183">
            <v>22800</v>
          </cell>
        </row>
        <row r="184">
          <cell r="A184" t="str">
            <v>FLORES II</v>
          </cell>
          <cell r="C184">
            <v>39835</v>
          </cell>
          <cell r="D184">
            <v>3</v>
          </cell>
          <cell r="G184" t="str">
            <v>P</v>
          </cell>
          <cell r="H184">
            <v>18400</v>
          </cell>
        </row>
        <row r="185">
          <cell r="A185" t="str">
            <v>FLORES II</v>
          </cell>
          <cell r="C185">
            <v>39836</v>
          </cell>
          <cell r="D185">
            <v>3</v>
          </cell>
          <cell r="G185" t="str">
            <v>P</v>
          </cell>
          <cell r="H185">
            <v>47800</v>
          </cell>
        </row>
        <row r="186">
          <cell r="A186" t="str">
            <v>FLORES II</v>
          </cell>
          <cell r="C186">
            <v>39837</v>
          </cell>
          <cell r="D186">
            <v>3</v>
          </cell>
          <cell r="G186" t="str">
            <v>P</v>
          </cell>
          <cell r="H186">
            <v>22800</v>
          </cell>
        </row>
        <row r="187">
          <cell r="A187" t="str">
            <v>FLORES II</v>
          </cell>
          <cell r="C187">
            <v>39838</v>
          </cell>
          <cell r="D187">
            <v>3</v>
          </cell>
          <cell r="G187" t="str">
            <v>P</v>
          </cell>
          <cell r="H187">
            <v>28800</v>
          </cell>
        </row>
        <row r="188">
          <cell r="A188" t="str">
            <v>FLORES II</v>
          </cell>
          <cell r="C188">
            <v>39839</v>
          </cell>
          <cell r="D188">
            <v>3</v>
          </cell>
          <cell r="G188" t="str">
            <v>P</v>
          </cell>
          <cell r="H188">
            <v>47200</v>
          </cell>
        </row>
        <row r="189">
          <cell r="A189" t="str">
            <v>FLORES II</v>
          </cell>
          <cell r="C189">
            <v>39840</v>
          </cell>
          <cell r="D189">
            <v>3</v>
          </cell>
          <cell r="G189" t="str">
            <v>P</v>
          </cell>
          <cell r="H189">
            <v>30200</v>
          </cell>
        </row>
        <row r="190">
          <cell r="A190" t="str">
            <v>FLORES II</v>
          </cell>
          <cell r="C190">
            <v>39841</v>
          </cell>
          <cell r="D190">
            <v>3</v>
          </cell>
          <cell r="G190" t="str">
            <v>P</v>
          </cell>
          <cell r="H190">
            <v>39000</v>
          </cell>
        </row>
        <row r="191">
          <cell r="A191" t="str">
            <v>FLORES II</v>
          </cell>
          <cell r="C191">
            <v>39842</v>
          </cell>
          <cell r="D191">
            <v>3</v>
          </cell>
          <cell r="G191" t="str">
            <v>P</v>
          </cell>
          <cell r="H191">
            <v>19800</v>
          </cell>
        </row>
        <row r="192">
          <cell r="A192" t="str">
            <v>FLORES II</v>
          </cell>
          <cell r="C192">
            <v>39843</v>
          </cell>
          <cell r="D192">
            <v>3</v>
          </cell>
          <cell r="G192" t="str">
            <v>P</v>
          </cell>
          <cell r="H192">
            <v>18400</v>
          </cell>
        </row>
        <row r="193">
          <cell r="A193" t="str">
            <v>FLORES II</v>
          </cell>
          <cell r="C193">
            <v>39844</v>
          </cell>
          <cell r="D193">
            <v>3</v>
          </cell>
          <cell r="G193" t="str">
            <v>P</v>
          </cell>
          <cell r="H193">
            <v>28800</v>
          </cell>
        </row>
        <row r="194">
          <cell r="A194" t="str">
            <v>GARZONES I</v>
          </cell>
          <cell r="C194">
            <v>39814</v>
          </cell>
          <cell r="D194">
            <v>3</v>
          </cell>
          <cell r="G194" t="str">
            <v>R</v>
          </cell>
          <cell r="H194">
            <v>5973520</v>
          </cell>
        </row>
        <row r="195">
          <cell r="A195" t="str">
            <v>GARZONES I</v>
          </cell>
          <cell r="C195">
            <v>39815</v>
          </cell>
          <cell r="D195">
            <v>3</v>
          </cell>
          <cell r="G195" t="str">
            <v>R</v>
          </cell>
          <cell r="H195">
            <v>13240440</v>
          </cell>
        </row>
        <row r="196">
          <cell r="A196" t="str">
            <v>GARZONES I</v>
          </cell>
          <cell r="C196">
            <v>39816</v>
          </cell>
          <cell r="D196">
            <v>3</v>
          </cell>
          <cell r="G196" t="str">
            <v>R</v>
          </cell>
          <cell r="H196">
            <v>14230440</v>
          </cell>
        </row>
        <row r="197">
          <cell r="A197" t="str">
            <v>GARZONES I</v>
          </cell>
          <cell r="C197">
            <v>39817</v>
          </cell>
          <cell r="D197">
            <v>3</v>
          </cell>
          <cell r="G197" t="str">
            <v>R</v>
          </cell>
          <cell r="H197">
            <v>10514270</v>
          </cell>
        </row>
        <row r="198">
          <cell r="A198" t="str">
            <v>GARZONES I</v>
          </cell>
          <cell r="C198">
            <v>39818</v>
          </cell>
          <cell r="D198">
            <v>3</v>
          </cell>
          <cell r="G198" t="str">
            <v>R</v>
          </cell>
          <cell r="H198">
            <v>13289640</v>
          </cell>
        </row>
        <row r="199">
          <cell r="A199" t="str">
            <v>GARZONES I</v>
          </cell>
          <cell r="C199">
            <v>39819</v>
          </cell>
          <cell r="D199">
            <v>3</v>
          </cell>
          <cell r="G199" t="str">
            <v>R</v>
          </cell>
          <cell r="H199">
            <v>13219790</v>
          </cell>
        </row>
        <row r="200">
          <cell r="A200" t="str">
            <v>GARZONES I</v>
          </cell>
          <cell r="C200">
            <v>39820</v>
          </cell>
          <cell r="D200">
            <v>3</v>
          </cell>
          <cell r="G200" t="str">
            <v>R</v>
          </cell>
          <cell r="H200">
            <v>12966890</v>
          </cell>
        </row>
        <row r="201">
          <cell r="A201" t="str">
            <v>GARZONES I</v>
          </cell>
          <cell r="C201">
            <v>39821</v>
          </cell>
          <cell r="D201">
            <v>3</v>
          </cell>
          <cell r="G201" t="str">
            <v>R</v>
          </cell>
          <cell r="H201">
            <v>13021800</v>
          </cell>
        </row>
        <row r="202">
          <cell r="A202" t="str">
            <v>GARZONES I</v>
          </cell>
          <cell r="C202">
            <v>39822</v>
          </cell>
          <cell r="D202">
            <v>3</v>
          </cell>
          <cell r="G202" t="str">
            <v>R</v>
          </cell>
          <cell r="H202">
            <v>13747320</v>
          </cell>
        </row>
        <row r="203">
          <cell r="A203" t="str">
            <v>GARZONES I</v>
          </cell>
          <cell r="C203">
            <v>39823</v>
          </cell>
          <cell r="D203">
            <v>3</v>
          </cell>
          <cell r="G203" t="str">
            <v>R</v>
          </cell>
          <cell r="H203">
            <v>14311790</v>
          </cell>
        </row>
        <row r="204">
          <cell r="A204" t="str">
            <v>GARZONES I</v>
          </cell>
          <cell r="C204">
            <v>39824</v>
          </cell>
          <cell r="D204">
            <v>3</v>
          </cell>
          <cell r="G204" t="str">
            <v>R</v>
          </cell>
          <cell r="H204">
            <v>9826240</v>
          </cell>
        </row>
        <row r="205">
          <cell r="A205" t="str">
            <v>GARZONES I</v>
          </cell>
          <cell r="C205">
            <v>39825</v>
          </cell>
          <cell r="D205">
            <v>3</v>
          </cell>
          <cell r="G205" t="str">
            <v>R</v>
          </cell>
          <cell r="H205">
            <v>7824530</v>
          </cell>
        </row>
        <row r="206">
          <cell r="A206" t="str">
            <v>GARZONES I</v>
          </cell>
          <cell r="C206">
            <v>39826</v>
          </cell>
          <cell r="D206">
            <v>3</v>
          </cell>
          <cell r="G206" t="str">
            <v>R</v>
          </cell>
          <cell r="H206">
            <v>12366710</v>
          </cell>
        </row>
        <row r="207">
          <cell r="A207" t="str">
            <v>GARZONES I</v>
          </cell>
          <cell r="C207">
            <v>39827</v>
          </cell>
          <cell r="D207">
            <v>3</v>
          </cell>
          <cell r="G207" t="str">
            <v>R</v>
          </cell>
          <cell r="H207">
            <v>12737950</v>
          </cell>
        </row>
        <row r="208">
          <cell r="A208" t="str">
            <v>GARZONES I</v>
          </cell>
          <cell r="C208">
            <v>39828</v>
          </cell>
          <cell r="D208">
            <v>3</v>
          </cell>
          <cell r="G208" t="str">
            <v>R</v>
          </cell>
          <cell r="H208">
            <v>12472670</v>
          </cell>
        </row>
        <row r="209">
          <cell r="A209" t="str">
            <v>GARZONES I</v>
          </cell>
          <cell r="C209">
            <v>39829</v>
          </cell>
          <cell r="D209">
            <v>3</v>
          </cell>
          <cell r="G209" t="str">
            <v>R</v>
          </cell>
          <cell r="H209">
            <v>13474460</v>
          </cell>
        </row>
        <row r="210">
          <cell r="A210" t="str">
            <v>GARZONES I</v>
          </cell>
          <cell r="C210">
            <v>39830</v>
          </cell>
          <cell r="D210">
            <v>3</v>
          </cell>
          <cell r="G210" t="str">
            <v>R</v>
          </cell>
          <cell r="H210">
            <v>12610940</v>
          </cell>
        </row>
        <row r="211">
          <cell r="A211" t="str">
            <v>GARZONES I</v>
          </cell>
          <cell r="C211">
            <v>39831</v>
          </cell>
          <cell r="D211">
            <v>3</v>
          </cell>
          <cell r="G211" t="str">
            <v>R</v>
          </cell>
          <cell r="H211">
            <v>7766430</v>
          </cell>
        </row>
        <row r="212">
          <cell r="A212" t="str">
            <v>GARZONES I</v>
          </cell>
          <cell r="C212">
            <v>39832</v>
          </cell>
          <cell r="D212">
            <v>3</v>
          </cell>
          <cell r="G212" t="str">
            <v>R</v>
          </cell>
          <cell r="H212">
            <v>12103620</v>
          </cell>
        </row>
        <row r="213">
          <cell r="A213" t="str">
            <v>GARZONES I</v>
          </cell>
          <cell r="C213">
            <v>39833</v>
          </cell>
          <cell r="D213">
            <v>3</v>
          </cell>
          <cell r="G213" t="str">
            <v>R</v>
          </cell>
          <cell r="H213">
            <v>12671870</v>
          </cell>
        </row>
        <row r="214">
          <cell r="A214" t="str">
            <v>GARZONES I</v>
          </cell>
          <cell r="C214">
            <v>39834</v>
          </cell>
          <cell r="D214">
            <v>3</v>
          </cell>
          <cell r="G214" t="str">
            <v>R</v>
          </cell>
          <cell r="H214">
            <v>12251710</v>
          </cell>
        </row>
        <row r="215">
          <cell r="A215" t="str">
            <v>GARZONES I</v>
          </cell>
          <cell r="C215">
            <v>39835</v>
          </cell>
          <cell r="D215">
            <v>3</v>
          </cell>
          <cell r="G215" t="str">
            <v>R</v>
          </cell>
          <cell r="H215">
            <v>12666630</v>
          </cell>
        </row>
        <row r="216">
          <cell r="A216" t="str">
            <v>GARZONES I</v>
          </cell>
          <cell r="C216">
            <v>39836</v>
          </cell>
          <cell r="D216">
            <v>3</v>
          </cell>
          <cell r="G216" t="str">
            <v>R</v>
          </cell>
          <cell r="H216">
            <v>13746440</v>
          </cell>
        </row>
        <row r="217">
          <cell r="A217" t="str">
            <v>GARZONES I</v>
          </cell>
          <cell r="C217">
            <v>39837</v>
          </cell>
          <cell r="D217">
            <v>3</v>
          </cell>
          <cell r="G217" t="str">
            <v>R</v>
          </cell>
          <cell r="H217">
            <v>12069940</v>
          </cell>
        </row>
        <row r="218">
          <cell r="A218" t="str">
            <v>GARZONES I</v>
          </cell>
          <cell r="C218">
            <v>39838</v>
          </cell>
          <cell r="D218">
            <v>3</v>
          </cell>
          <cell r="G218" t="str">
            <v>R</v>
          </cell>
          <cell r="H218">
            <v>7455550</v>
          </cell>
        </row>
        <row r="219">
          <cell r="A219" t="str">
            <v>GARZONES I</v>
          </cell>
          <cell r="C219">
            <v>39839</v>
          </cell>
          <cell r="D219">
            <v>3</v>
          </cell>
          <cell r="G219" t="str">
            <v>R</v>
          </cell>
          <cell r="H219">
            <v>11871540</v>
          </cell>
        </row>
        <row r="220">
          <cell r="A220" t="str">
            <v>GARZONES I</v>
          </cell>
          <cell r="C220">
            <v>39840</v>
          </cell>
          <cell r="D220">
            <v>3</v>
          </cell>
          <cell r="G220" t="str">
            <v>R</v>
          </cell>
          <cell r="H220">
            <v>12502100</v>
          </cell>
        </row>
        <row r="221">
          <cell r="A221" t="str">
            <v>GARZONES I</v>
          </cell>
          <cell r="C221">
            <v>39841</v>
          </cell>
          <cell r="D221">
            <v>3</v>
          </cell>
          <cell r="G221" t="str">
            <v>R</v>
          </cell>
          <cell r="H221">
            <v>12448220</v>
          </cell>
        </row>
        <row r="222">
          <cell r="A222" t="str">
            <v>GARZONES I</v>
          </cell>
          <cell r="C222">
            <v>39842</v>
          </cell>
          <cell r="D222">
            <v>3</v>
          </cell>
          <cell r="G222" t="str">
            <v>R</v>
          </cell>
          <cell r="H222">
            <v>12971400</v>
          </cell>
        </row>
        <row r="223">
          <cell r="A223" t="str">
            <v>GARZONES I</v>
          </cell>
          <cell r="C223">
            <v>39843</v>
          </cell>
          <cell r="D223">
            <v>3</v>
          </cell>
          <cell r="G223" t="str">
            <v>R</v>
          </cell>
          <cell r="H223">
            <v>13665050</v>
          </cell>
        </row>
        <row r="224">
          <cell r="A224" t="str">
            <v>GARZONES I</v>
          </cell>
          <cell r="C224">
            <v>39844</v>
          </cell>
          <cell r="D224">
            <v>3</v>
          </cell>
          <cell r="G224" t="str">
            <v>R</v>
          </cell>
          <cell r="H224">
            <v>12966470</v>
          </cell>
        </row>
        <row r="225">
          <cell r="A225" t="str">
            <v>GARZONES I</v>
          </cell>
          <cell r="C225">
            <v>39814</v>
          </cell>
          <cell r="D225">
            <v>2</v>
          </cell>
          <cell r="G225" t="str">
            <v>R</v>
          </cell>
          <cell r="H225">
            <v>686780</v>
          </cell>
        </row>
        <row r="226">
          <cell r="A226" t="str">
            <v>GARZONES I</v>
          </cell>
          <cell r="C226">
            <v>39815</v>
          </cell>
          <cell r="D226">
            <v>2</v>
          </cell>
          <cell r="G226" t="str">
            <v>R</v>
          </cell>
          <cell r="H226">
            <v>1304560</v>
          </cell>
        </row>
        <row r="227">
          <cell r="A227" t="str">
            <v>GARZONES I</v>
          </cell>
          <cell r="C227">
            <v>39816</v>
          </cell>
          <cell r="D227">
            <v>2</v>
          </cell>
          <cell r="G227" t="str">
            <v>R</v>
          </cell>
          <cell r="H227">
            <v>1412660</v>
          </cell>
        </row>
        <row r="228">
          <cell r="A228" t="str">
            <v>GARZONES I</v>
          </cell>
          <cell r="C228">
            <v>39817</v>
          </cell>
          <cell r="D228">
            <v>2</v>
          </cell>
          <cell r="G228" t="str">
            <v>R</v>
          </cell>
          <cell r="H228">
            <v>1070880</v>
          </cell>
        </row>
        <row r="229">
          <cell r="A229" t="str">
            <v>GARZONES I</v>
          </cell>
          <cell r="C229">
            <v>39818</v>
          </cell>
          <cell r="D229">
            <v>2</v>
          </cell>
          <cell r="G229" t="str">
            <v>R</v>
          </cell>
          <cell r="H229">
            <v>1244760</v>
          </cell>
        </row>
        <row r="230">
          <cell r="A230" t="str">
            <v>GARZONES I</v>
          </cell>
          <cell r="C230">
            <v>39819</v>
          </cell>
          <cell r="D230">
            <v>2</v>
          </cell>
          <cell r="G230" t="str">
            <v>R</v>
          </cell>
          <cell r="H230">
            <v>1216010</v>
          </cell>
        </row>
        <row r="231">
          <cell r="A231" t="str">
            <v>GARZONES I</v>
          </cell>
          <cell r="C231">
            <v>39820</v>
          </cell>
          <cell r="D231">
            <v>2</v>
          </cell>
          <cell r="G231" t="str">
            <v>R</v>
          </cell>
          <cell r="H231">
            <v>1211410</v>
          </cell>
        </row>
        <row r="232">
          <cell r="A232" t="str">
            <v>GARZONES I</v>
          </cell>
          <cell r="C232">
            <v>39821</v>
          </cell>
          <cell r="D232">
            <v>2</v>
          </cell>
          <cell r="G232" t="str">
            <v>R</v>
          </cell>
          <cell r="H232">
            <v>1207500</v>
          </cell>
        </row>
        <row r="233">
          <cell r="A233" t="str">
            <v>GARZONES I</v>
          </cell>
          <cell r="C233">
            <v>39822</v>
          </cell>
          <cell r="D233">
            <v>2</v>
          </cell>
          <cell r="G233" t="str">
            <v>R</v>
          </cell>
          <cell r="H233">
            <v>1264080</v>
          </cell>
        </row>
        <row r="234">
          <cell r="A234" t="str">
            <v>GARZONES I</v>
          </cell>
          <cell r="C234">
            <v>39823</v>
          </cell>
          <cell r="D234">
            <v>2</v>
          </cell>
          <cell r="G234" t="str">
            <v>R</v>
          </cell>
          <cell r="H234">
            <v>1354010</v>
          </cell>
        </row>
        <row r="235">
          <cell r="A235" t="str">
            <v>GARZONES I</v>
          </cell>
          <cell r="C235">
            <v>39824</v>
          </cell>
          <cell r="D235">
            <v>2</v>
          </cell>
          <cell r="G235" t="str">
            <v>R</v>
          </cell>
          <cell r="H235">
            <v>1007860</v>
          </cell>
        </row>
        <row r="236">
          <cell r="A236" t="str">
            <v>GARZONES I</v>
          </cell>
          <cell r="C236">
            <v>39825</v>
          </cell>
          <cell r="D236">
            <v>2</v>
          </cell>
          <cell r="G236" t="str">
            <v>R</v>
          </cell>
          <cell r="H236">
            <v>788670</v>
          </cell>
        </row>
        <row r="237">
          <cell r="A237" t="str">
            <v>GARZONES I</v>
          </cell>
          <cell r="C237">
            <v>39826</v>
          </cell>
          <cell r="D237">
            <v>2</v>
          </cell>
          <cell r="G237" t="str">
            <v>R</v>
          </cell>
          <cell r="H237">
            <v>1129990</v>
          </cell>
        </row>
        <row r="238">
          <cell r="A238" t="str">
            <v>GARZONES I</v>
          </cell>
          <cell r="C238">
            <v>39827</v>
          </cell>
          <cell r="D238">
            <v>2</v>
          </cell>
          <cell r="G238" t="str">
            <v>R</v>
          </cell>
          <cell r="H238">
            <v>1114350</v>
          </cell>
        </row>
        <row r="239">
          <cell r="A239" t="str">
            <v>GARZONES I</v>
          </cell>
          <cell r="C239">
            <v>39828</v>
          </cell>
          <cell r="D239">
            <v>2</v>
          </cell>
          <cell r="G239" t="str">
            <v>R</v>
          </cell>
          <cell r="H239">
            <v>1106530</v>
          </cell>
        </row>
        <row r="240">
          <cell r="A240" t="str">
            <v>GARZONES I</v>
          </cell>
          <cell r="C240">
            <v>39829</v>
          </cell>
          <cell r="D240">
            <v>2</v>
          </cell>
          <cell r="G240" t="str">
            <v>R</v>
          </cell>
          <cell r="H240">
            <v>1124240</v>
          </cell>
        </row>
        <row r="241">
          <cell r="A241" t="str">
            <v>GARZONES I</v>
          </cell>
          <cell r="C241">
            <v>39830</v>
          </cell>
          <cell r="D241">
            <v>2</v>
          </cell>
          <cell r="G241" t="str">
            <v>R</v>
          </cell>
          <cell r="H241">
            <v>1065360</v>
          </cell>
        </row>
        <row r="242">
          <cell r="A242" t="str">
            <v>GARZONES I</v>
          </cell>
          <cell r="C242">
            <v>39831</v>
          </cell>
          <cell r="D242">
            <v>2</v>
          </cell>
          <cell r="G242" t="str">
            <v>R</v>
          </cell>
          <cell r="H242">
            <v>708170</v>
          </cell>
        </row>
        <row r="243">
          <cell r="A243" t="str">
            <v>GARZONES I</v>
          </cell>
          <cell r="C243">
            <v>39832</v>
          </cell>
          <cell r="D243">
            <v>2</v>
          </cell>
          <cell r="G243" t="str">
            <v>R</v>
          </cell>
          <cell r="H243">
            <v>1036380</v>
          </cell>
        </row>
        <row r="244">
          <cell r="A244" t="str">
            <v>GARZONES I</v>
          </cell>
          <cell r="C244">
            <v>39833</v>
          </cell>
          <cell r="D244">
            <v>2</v>
          </cell>
          <cell r="G244" t="str">
            <v>R</v>
          </cell>
          <cell r="H244">
            <v>1053630</v>
          </cell>
        </row>
        <row r="245">
          <cell r="A245" t="str">
            <v>GARZONES I</v>
          </cell>
          <cell r="C245">
            <v>39834</v>
          </cell>
          <cell r="D245">
            <v>2</v>
          </cell>
          <cell r="G245" t="str">
            <v>R</v>
          </cell>
          <cell r="H245">
            <v>1044890</v>
          </cell>
        </row>
        <row r="246">
          <cell r="A246" t="str">
            <v>GARZONES I</v>
          </cell>
          <cell r="C246">
            <v>39835</v>
          </cell>
          <cell r="D246">
            <v>2</v>
          </cell>
          <cell r="G246" t="str">
            <v>R</v>
          </cell>
          <cell r="H246">
            <v>1053170</v>
          </cell>
        </row>
        <row r="247">
          <cell r="A247" t="str">
            <v>GARZONES I</v>
          </cell>
          <cell r="C247">
            <v>39836</v>
          </cell>
          <cell r="D247">
            <v>2</v>
          </cell>
          <cell r="G247" t="str">
            <v>R</v>
          </cell>
          <cell r="H247">
            <v>1136660</v>
          </cell>
        </row>
        <row r="248">
          <cell r="A248" t="str">
            <v>GARZONES I</v>
          </cell>
          <cell r="C248">
            <v>39837</v>
          </cell>
          <cell r="D248">
            <v>2</v>
          </cell>
          <cell r="G248" t="str">
            <v>R</v>
          </cell>
          <cell r="H248">
            <v>998660</v>
          </cell>
        </row>
        <row r="249">
          <cell r="A249" t="str">
            <v>GARZONES I</v>
          </cell>
          <cell r="C249">
            <v>39838</v>
          </cell>
          <cell r="D249">
            <v>2</v>
          </cell>
          <cell r="G249" t="str">
            <v>R</v>
          </cell>
          <cell r="H249">
            <v>681950</v>
          </cell>
        </row>
        <row r="250">
          <cell r="A250" t="str">
            <v>GARZONES I</v>
          </cell>
          <cell r="C250">
            <v>39839</v>
          </cell>
          <cell r="D250">
            <v>2</v>
          </cell>
          <cell r="G250" t="str">
            <v>R</v>
          </cell>
          <cell r="H250">
            <v>1003260</v>
          </cell>
        </row>
        <row r="251">
          <cell r="A251" t="str">
            <v>GARZONES I</v>
          </cell>
          <cell r="C251">
            <v>39840</v>
          </cell>
          <cell r="D251">
            <v>2</v>
          </cell>
          <cell r="G251" t="str">
            <v>R</v>
          </cell>
          <cell r="H251">
            <v>1030400</v>
          </cell>
        </row>
        <row r="252">
          <cell r="A252" t="str">
            <v>GARZONES I</v>
          </cell>
          <cell r="C252">
            <v>39841</v>
          </cell>
          <cell r="D252">
            <v>2</v>
          </cell>
          <cell r="G252" t="str">
            <v>R</v>
          </cell>
          <cell r="H252">
            <v>1029480</v>
          </cell>
        </row>
        <row r="253">
          <cell r="A253" t="str">
            <v>GARZONES I</v>
          </cell>
          <cell r="C253">
            <v>39842</v>
          </cell>
          <cell r="D253">
            <v>2</v>
          </cell>
          <cell r="G253" t="str">
            <v>R</v>
          </cell>
          <cell r="H253">
            <v>1068350</v>
          </cell>
        </row>
        <row r="254">
          <cell r="A254" t="str">
            <v>GARZONES I</v>
          </cell>
          <cell r="C254">
            <v>39843</v>
          </cell>
          <cell r="D254">
            <v>2</v>
          </cell>
          <cell r="G254" t="str">
            <v>R</v>
          </cell>
          <cell r="H254">
            <v>1146550</v>
          </cell>
        </row>
        <row r="255">
          <cell r="A255" t="str">
            <v>GARZONES I</v>
          </cell>
          <cell r="C255">
            <v>39844</v>
          </cell>
          <cell r="D255">
            <v>2</v>
          </cell>
          <cell r="G255" t="str">
            <v>R</v>
          </cell>
          <cell r="H255">
            <v>1138730</v>
          </cell>
        </row>
        <row r="256">
          <cell r="A256" t="str">
            <v>GARZONES I</v>
          </cell>
          <cell r="C256">
            <v>39814</v>
          </cell>
          <cell r="D256">
            <v>3</v>
          </cell>
          <cell r="G256" t="str">
            <v>P</v>
          </cell>
          <cell r="H256">
            <v>31500</v>
          </cell>
        </row>
        <row r="257">
          <cell r="A257" t="str">
            <v>GARZONES I</v>
          </cell>
          <cell r="C257">
            <v>39815</v>
          </cell>
          <cell r="D257">
            <v>3</v>
          </cell>
          <cell r="G257" t="str">
            <v>P</v>
          </cell>
          <cell r="H257">
            <v>50100</v>
          </cell>
        </row>
        <row r="258">
          <cell r="A258" t="str">
            <v>GARZONES I</v>
          </cell>
          <cell r="C258">
            <v>39816</v>
          </cell>
          <cell r="D258">
            <v>3</v>
          </cell>
          <cell r="G258" t="str">
            <v>P</v>
          </cell>
          <cell r="H258">
            <v>54300</v>
          </cell>
        </row>
        <row r="259">
          <cell r="A259" t="str">
            <v>GARZONES I</v>
          </cell>
          <cell r="C259">
            <v>39817</v>
          </cell>
          <cell r="D259">
            <v>3</v>
          </cell>
          <cell r="G259" t="str">
            <v>P</v>
          </cell>
          <cell r="H259">
            <v>30000</v>
          </cell>
        </row>
        <row r="260">
          <cell r="A260" t="str">
            <v>GARZONES I</v>
          </cell>
          <cell r="C260">
            <v>39818</v>
          </cell>
          <cell r="D260">
            <v>3</v>
          </cell>
          <cell r="G260" t="str">
            <v>P</v>
          </cell>
          <cell r="H260">
            <v>82500</v>
          </cell>
        </row>
        <row r="261">
          <cell r="A261" t="str">
            <v>GARZONES I</v>
          </cell>
          <cell r="C261">
            <v>39819</v>
          </cell>
          <cell r="D261">
            <v>3</v>
          </cell>
          <cell r="G261" t="str">
            <v>P</v>
          </cell>
          <cell r="H261">
            <v>103100</v>
          </cell>
        </row>
        <row r="262">
          <cell r="A262" t="str">
            <v>GARZONES I</v>
          </cell>
          <cell r="C262">
            <v>39820</v>
          </cell>
          <cell r="D262">
            <v>3</v>
          </cell>
          <cell r="G262" t="str">
            <v>P</v>
          </cell>
          <cell r="H262">
            <v>117400</v>
          </cell>
        </row>
        <row r="263">
          <cell r="A263" t="str">
            <v>GARZONES I</v>
          </cell>
          <cell r="C263">
            <v>39821</v>
          </cell>
          <cell r="D263">
            <v>3</v>
          </cell>
          <cell r="G263" t="str">
            <v>P</v>
          </cell>
          <cell r="H263">
            <v>89800</v>
          </cell>
        </row>
        <row r="264">
          <cell r="A264" t="str">
            <v>GARZONES I</v>
          </cell>
          <cell r="C264">
            <v>39822</v>
          </cell>
          <cell r="D264">
            <v>3</v>
          </cell>
          <cell r="G264" t="str">
            <v>P</v>
          </cell>
          <cell r="H264">
            <v>121500</v>
          </cell>
        </row>
        <row r="265">
          <cell r="A265" t="str">
            <v>GARZONES I</v>
          </cell>
          <cell r="C265">
            <v>39823</v>
          </cell>
          <cell r="D265">
            <v>3</v>
          </cell>
          <cell r="G265" t="str">
            <v>P</v>
          </cell>
          <cell r="H265">
            <v>81600</v>
          </cell>
        </row>
        <row r="266">
          <cell r="A266" t="str">
            <v>GARZONES I</v>
          </cell>
          <cell r="C266">
            <v>39824</v>
          </cell>
          <cell r="D266">
            <v>3</v>
          </cell>
          <cell r="G266" t="str">
            <v>P</v>
          </cell>
          <cell r="H266">
            <v>27300</v>
          </cell>
        </row>
        <row r="267">
          <cell r="A267" t="str">
            <v>GARZONES I</v>
          </cell>
          <cell r="C267">
            <v>39825</v>
          </cell>
          <cell r="D267">
            <v>3</v>
          </cell>
          <cell r="G267" t="str">
            <v>P</v>
          </cell>
          <cell r="H267">
            <v>46800</v>
          </cell>
        </row>
        <row r="268">
          <cell r="A268" t="str">
            <v>GARZONES I</v>
          </cell>
          <cell r="C268">
            <v>39826</v>
          </cell>
          <cell r="D268">
            <v>3</v>
          </cell>
          <cell r="G268" t="str">
            <v>P</v>
          </cell>
          <cell r="H268">
            <v>130900</v>
          </cell>
        </row>
        <row r="269">
          <cell r="A269" t="str">
            <v>GARZONES I</v>
          </cell>
          <cell r="C269">
            <v>39827</v>
          </cell>
          <cell r="D269">
            <v>3</v>
          </cell>
          <cell r="G269" t="str">
            <v>P</v>
          </cell>
          <cell r="H269">
            <v>102900</v>
          </cell>
        </row>
        <row r="270">
          <cell r="A270" t="str">
            <v>GARZONES I</v>
          </cell>
          <cell r="C270">
            <v>39828</v>
          </cell>
          <cell r="D270">
            <v>3</v>
          </cell>
          <cell r="G270" t="str">
            <v>P</v>
          </cell>
          <cell r="H270">
            <v>84500</v>
          </cell>
        </row>
        <row r="271">
          <cell r="A271" t="str">
            <v>GARZONES I</v>
          </cell>
          <cell r="C271">
            <v>39829</v>
          </cell>
          <cell r="D271">
            <v>3</v>
          </cell>
          <cell r="G271" t="str">
            <v>P</v>
          </cell>
          <cell r="H271">
            <v>48100</v>
          </cell>
        </row>
        <row r="272">
          <cell r="A272" t="str">
            <v>GARZONES I</v>
          </cell>
          <cell r="C272">
            <v>39830</v>
          </cell>
          <cell r="D272">
            <v>3</v>
          </cell>
          <cell r="G272" t="str">
            <v>P</v>
          </cell>
          <cell r="H272">
            <v>47600</v>
          </cell>
        </row>
        <row r="273">
          <cell r="A273" t="str">
            <v>GARZONES I</v>
          </cell>
          <cell r="C273">
            <v>39831</v>
          </cell>
          <cell r="D273">
            <v>3</v>
          </cell>
          <cell r="G273" t="str">
            <v>P</v>
          </cell>
          <cell r="H273">
            <v>51600</v>
          </cell>
        </row>
        <row r="274">
          <cell r="A274" t="str">
            <v>GARZONES I</v>
          </cell>
          <cell r="C274">
            <v>39832</v>
          </cell>
          <cell r="D274">
            <v>3</v>
          </cell>
          <cell r="G274" t="str">
            <v>P</v>
          </cell>
          <cell r="H274">
            <v>108000</v>
          </cell>
        </row>
        <row r="275">
          <cell r="A275" t="str">
            <v>GARZONES I</v>
          </cell>
          <cell r="C275">
            <v>39833</v>
          </cell>
          <cell r="D275">
            <v>3</v>
          </cell>
          <cell r="G275" t="str">
            <v>P</v>
          </cell>
          <cell r="H275">
            <v>63800</v>
          </cell>
        </row>
        <row r="276">
          <cell r="A276" t="str">
            <v>GARZONES I</v>
          </cell>
          <cell r="C276">
            <v>39834</v>
          </cell>
          <cell r="D276">
            <v>3</v>
          </cell>
          <cell r="G276" t="str">
            <v>P</v>
          </cell>
          <cell r="H276">
            <v>114600</v>
          </cell>
        </row>
        <row r="277">
          <cell r="A277" t="str">
            <v>GARZONES I</v>
          </cell>
          <cell r="C277">
            <v>39835</v>
          </cell>
          <cell r="D277">
            <v>3</v>
          </cell>
          <cell r="G277" t="str">
            <v>P</v>
          </cell>
          <cell r="H277">
            <v>46200</v>
          </cell>
        </row>
        <row r="278">
          <cell r="A278" t="str">
            <v>GARZONES I</v>
          </cell>
          <cell r="C278">
            <v>39836</v>
          </cell>
          <cell r="D278">
            <v>3</v>
          </cell>
          <cell r="G278" t="str">
            <v>P</v>
          </cell>
          <cell r="H278">
            <v>58300</v>
          </cell>
        </row>
        <row r="279">
          <cell r="A279" t="str">
            <v>GARZONES I</v>
          </cell>
          <cell r="C279">
            <v>39837</v>
          </cell>
          <cell r="D279">
            <v>3</v>
          </cell>
          <cell r="G279" t="str">
            <v>P</v>
          </cell>
          <cell r="H279">
            <v>41200</v>
          </cell>
        </row>
        <row r="280">
          <cell r="A280" t="str">
            <v>GARZONES I</v>
          </cell>
          <cell r="C280">
            <v>39838</v>
          </cell>
          <cell r="D280">
            <v>3</v>
          </cell>
          <cell r="G280" t="str">
            <v>P</v>
          </cell>
          <cell r="H280">
            <v>31600</v>
          </cell>
        </row>
        <row r="281">
          <cell r="A281" t="str">
            <v>GARZONES I</v>
          </cell>
          <cell r="C281">
            <v>39839</v>
          </cell>
          <cell r="D281">
            <v>3</v>
          </cell>
          <cell r="G281" t="str">
            <v>P</v>
          </cell>
          <cell r="H281">
            <v>71400</v>
          </cell>
        </row>
        <row r="282">
          <cell r="A282" t="str">
            <v>GARZONES I</v>
          </cell>
          <cell r="C282">
            <v>39840</v>
          </cell>
          <cell r="D282">
            <v>3</v>
          </cell>
          <cell r="G282" t="str">
            <v>P</v>
          </cell>
          <cell r="H282">
            <v>63000</v>
          </cell>
        </row>
        <row r="283">
          <cell r="A283" t="str">
            <v>GARZONES I</v>
          </cell>
          <cell r="C283">
            <v>39841</v>
          </cell>
          <cell r="D283">
            <v>3</v>
          </cell>
          <cell r="G283" t="str">
            <v>P</v>
          </cell>
          <cell r="H283">
            <v>66800</v>
          </cell>
        </row>
        <row r="284">
          <cell r="A284" t="str">
            <v>GARZONES I</v>
          </cell>
          <cell r="C284">
            <v>39842</v>
          </cell>
          <cell r="D284">
            <v>3</v>
          </cell>
          <cell r="G284" t="str">
            <v>P</v>
          </cell>
          <cell r="H284">
            <v>75800</v>
          </cell>
        </row>
        <row r="285">
          <cell r="A285" t="str">
            <v>GARZONES I</v>
          </cell>
          <cell r="C285">
            <v>39843</v>
          </cell>
          <cell r="D285">
            <v>3</v>
          </cell>
          <cell r="G285" t="str">
            <v>P</v>
          </cell>
          <cell r="H285">
            <v>86800</v>
          </cell>
        </row>
        <row r="286">
          <cell r="A286" t="str">
            <v>GARZONES I</v>
          </cell>
          <cell r="C286">
            <v>39844</v>
          </cell>
          <cell r="D286">
            <v>3</v>
          </cell>
          <cell r="G286" t="str">
            <v>P</v>
          </cell>
          <cell r="H286">
            <v>51400</v>
          </cell>
        </row>
        <row r="287">
          <cell r="A287" t="str">
            <v>GARZONES II</v>
          </cell>
          <cell r="C287">
            <v>39814</v>
          </cell>
          <cell r="D287">
            <v>3</v>
          </cell>
          <cell r="G287" t="str">
            <v>R</v>
          </cell>
          <cell r="H287">
            <v>5641610</v>
          </cell>
        </row>
        <row r="288">
          <cell r="A288" t="str">
            <v>GARZONES II</v>
          </cell>
          <cell r="C288">
            <v>39815</v>
          </cell>
          <cell r="D288">
            <v>3</v>
          </cell>
          <cell r="G288" t="str">
            <v>R</v>
          </cell>
          <cell r="H288">
            <v>11999500</v>
          </cell>
        </row>
        <row r="289">
          <cell r="A289" t="str">
            <v>GARZONES II</v>
          </cell>
          <cell r="C289">
            <v>39816</v>
          </cell>
          <cell r="D289">
            <v>3</v>
          </cell>
          <cell r="G289" t="str">
            <v>R</v>
          </cell>
          <cell r="H289">
            <v>13181000</v>
          </cell>
        </row>
        <row r="290">
          <cell r="A290" t="str">
            <v>GARZONES II</v>
          </cell>
          <cell r="C290">
            <v>39817</v>
          </cell>
          <cell r="D290">
            <v>3</v>
          </cell>
          <cell r="G290" t="str">
            <v>R</v>
          </cell>
          <cell r="H290">
            <v>11674580</v>
          </cell>
        </row>
        <row r="291">
          <cell r="A291" t="str">
            <v>GARZONES II</v>
          </cell>
          <cell r="C291">
            <v>39818</v>
          </cell>
          <cell r="D291">
            <v>3</v>
          </cell>
          <cell r="G291" t="str">
            <v>R</v>
          </cell>
          <cell r="H291">
            <v>13737640</v>
          </cell>
        </row>
        <row r="292">
          <cell r="A292" t="str">
            <v>GARZONES II</v>
          </cell>
          <cell r="C292">
            <v>39819</v>
          </cell>
          <cell r="D292">
            <v>3</v>
          </cell>
          <cell r="G292" t="str">
            <v>R</v>
          </cell>
          <cell r="H292">
            <v>14112250</v>
          </cell>
        </row>
        <row r="293">
          <cell r="A293" t="str">
            <v>GARZONES II</v>
          </cell>
          <cell r="C293">
            <v>39820</v>
          </cell>
          <cell r="D293">
            <v>3</v>
          </cell>
          <cell r="G293" t="str">
            <v>R</v>
          </cell>
          <cell r="H293">
            <v>14596680</v>
          </cell>
        </row>
        <row r="294">
          <cell r="A294" t="str">
            <v>GARZONES II</v>
          </cell>
          <cell r="C294">
            <v>39821</v>
          </cell>
          <cell r="D294">
            <v>3</v>
          </cell>
          <cell r="G294" t="str">
            <v>R</v>
          </cell>
          <cell r="H294">
            <v>13965830</v>
          </cell>
        </row>
        <row r="295">
          <cell r="A295" t="str">
            <v>GARZONES II</v>
          </cell>
          <cell r="C295">
            <v>39822</v>
          </cell>
          <cell r="D295">
            <v>3</v>
          </cell>
          <cell r="G295" t="str">
            <v>R</v>
          </cell>
          <cell r="H295">
            <v>15148450</v>
          </cell>
        </row>
        <row r="296">
          <cell r="A296" t="str">
            <v>GARZONES II</v>
          </cell>
          <cell r="C296">
            <v>39823</v>
          </cell>
          <cell r="D296">
            <v>3</v>
          </cell>
          <cell r="G296" t="str">
            <v>R</v>
          </cell>
          <cell r="H296">
            <v>14417300</v>
          </cell>
        </row>
        <row r="297">
          <cell r="A297" t="str">
            <v>GARZONES II</v>
          </cell>
          <cell r="C297">
            <v>39824</v>
          </cell>
          <cell r="D297">
            <v>3</v>
          </cell>
          <cell r="G297" t="str">
            <v>R</v>
          </cell>
          <cell r="H297">
            <v>11533260</v>
          </cell>
        </row>
        <row r="298">
          <cell r="A298" t="str">
            <v>GARZONES II</v>
          </cell>
          <cell r="C298">
            <v>39825</v>
          </cell>
          <cell r="D298">
            <v>3</v>
          </cell>
          <cell r="G298" t="str">
            <v>R</v>
          </cell>
          <cell r="H298">
            <v>12981640</v>
          </cell>
        </row>
        <row r="299">
          <cell r="A299" t="str">
            <v>GARZONES II</v>
          </cell>
          <cell r="C299">
            <v>39826</v>
          </cell>
          <cell r="D299">
            <v>3</v>
          </cell>
          <cell r="G299" t="str">
            <v>R</v>
          </cell>
          <cell r="H299">
            <v>14175340</v>
          </cell>
        </row>
        <row r="300">
          <cell r="A300" t="str">
            <v>GARZONES II</v>
          </cell>
          <cell r="C300">
            <v>39827</v>
          </cell>
          <cell r="D300">
            <v>3</v>
          </cell>
          <cell r="G300" t="str">
            <v>R</v>
          </cell>
          <cell r="H300">
            <v>13356920</v>
          </cell>
        </row>
        <row r="301">
          <cell r="A301" t="str">
            <v>GARZONES II</v>
          </cell>
          <cell r="C301">
            <v>39828</v>
          </cell>
          <cell r="D301">
            <v>3</v>
          </cell>
          <cell r="G301" t="str">
            <v>R</v>
          </cell>
          <cell r="H301">
            <v>12945990</v>
          </cell>
        </row>
        <row r="302">
          <cell r="A302" t="str">
            <v>GARZONES II</v>
          </cell>
          <cell r="C302">
            <v>39829</v>
          </cell>
          <cell r="D302">
            <v>3</v>
          </cell>
          <cell r="G302" t="str">
            <v>R</v>
          </cell>
          <cell r="H302">
            <v>14546120</v>
          </cell>
        </row>
        <row r="303">
          <cell r="A303" t="str">
            <v>GARZONES II</v>
          </cell>
          <cell r="C303">
            <v>39830</v>
          </cell>
          <cell r="D303">
            <v>3</v>
          </cell>
          <cell r="G303" t="str">
            <v>R</v>
          </cell>
          <cell r="H303">
            <v>13564460</v>
          </cell>
        </row>
        <row r="304">
          <cell r="A304" t="str">
            <v>GARZONES II</v>
          </cell>
          <cell r="C304">
            <v>39831</v>
          </cell>
          <cell r="D304">
            <v>3</v>
          </cell>
          <cell r="G304" t="str">
            <v>R</v>
          </cell>
          <cell r="H304">
            <v>10099600</v>
          </cell>
        </row>
        <row r="305">
          <cell r="A305" t="str">
            <v>GARZONES II</v>
          </cell>
          <cell r="C305">
            <v>39832</v>
          </cell>
          <cell r="D305">
            <v>3</v>
          </cell>
          <cell r="G305" t="str">
            <v>R</v>
          </cell>
          <cell r="H305">
            <v>13552710</v>
          </cell>
        </row>
        <row r="306">
          <cell r="A306" t="str">
            <v>GARZONES II</v>
          </cell>
          <cell r="C306">
            <v>39833</v>
          </cell>
          <cell r="D306">
            <v>3</v>
          </cell>
          <cell r="G306" t="str">
            <v>R</v>
          </cell>
          <cell r="H306">
            <v>13670670</v>
          </cell>
        </row>
        <row r="307">
          <cell r="A307" t="str">
            <v>GARZONES II</v>
          </cell>
          <cell r="C307">
            <v>39834</v>
          </cell>
          <cell r="D307">
            <v>3</v>
          </cell>
          <cell r="G307" t="str">
            <v>R</v>
          </cell>
          <cell r="H307">
            <v>13170300</v>
          </cell>
        </row>
        <row r="308">
          <cell r="A308" t="str">
            <v>GARZONES II</v>
          </cell>
          <cell r="C308">
            <v>39835</v>
          </cell>
          <cell r="D308">
            <v>3</v>
          </cell>
          <cell r="G308" t="str">
            <v>R</v>
          </cell>
          <cell r="H308">
            <v>13833700</v>
          </cell>
        </row>
        <row r="309">
          <cell r="A309" t="str">
            <v>GARZONES II</v>
          </cell>
          <cell r="C309">
            <v>39836</v>
          </cell>
          <cell r="D309">
            <v>3</v>
          </cell>
          <cell r="G309" t="str">
            <v>R</v>
          </cell>
          <cell r="H309">
            <v>14042660</v>
          </cell>
        </row>
        <row r="310">
          <cell r="A310" t="str">
            <v>GARZONES II</v>
          </cell>
          <cell r="C310">
            <v>39837</v>
          </cell>
          <cell r="D310">
            <v>3</v>
          </cell>
          <cell r="G310" t="str">
            <v>R</v>
          </cell>
          <cell r="H310">
            <v>12734920</v>
          </cell>
        </row>
        <row r="311">
          <cell r="A311" t="str">
            <v>GARZONES II</v>
          </cell>
          <cell r="C311">
            <v>39838</v>
          </cell>
          <cell r="D311">
            <v>3</v>
          </cell>
          <cell r="G311" t="str">
            <v>R</v>
          </cell>
          <cell r="H311">
            <v>9130290</v>
          </cell>
        </row>
        <row r="312">
          <cell r="A312" t="str">
            <v>GARZONES II</v>
          </cell>
          <cell r="C312">
            <v>39839</v>
          </cell>
          <cell r="D312">
            <v>3</v>
          </cell>
          <cell r="G312" t="str">
            <v>R</v>
          </cell>
          <cell r="H312">
            <v>13117610</v>
          </cell>
        </row>
        <row r="313">
          <cell r="A313" t="str">
            <v>GARZONES II</v>
          </cell>
          <cell r="C313">
            <v>39840</v>
          </cell>
          <cell r="D313">
            <v>3</v>
          </cell>
          <cell r="G313" t="str">
            <v>R</v>
          </cell>
          <cell r="H313">
            <v>13406840</v>
          </cell>
        </row>
        <row r="314">
          <cell r="A314" t="str">
            <v>GARZONES II</v>
          </cell>
          <cell r="C314">
            <v>39841</v>
          </cell>
          <cell r="D314">
            <v>3</v>
          </cell>
          <cell r="G314" t="str">
            <v>R</v>
          </cell>
          <cell r="H314">
            <v>13415730</v>
          </cell>
        </row>
        <row r="315">
          <cell r="A315" t="str">
            <v>GARZONES II</v>
          </cell>
          <cell r="C315">
            <v>39842</v>
          </cell>
          <cell r="D315">
            <v>3</v>
          </cell>
          <cell r="G315" t="str">
            <v>R</v>
          </cell>
          <cell r="H315">
            <v>13562610</v>
          </cell>
        </row>
        <row r="316">
          <cell r="A316" t="str">
            <v>GARZONES II</v>
          </cell>
          <cell r="C316">
            <v>39843</v>
          </cell>
          <cell r="D316">
            <v>3</v>
          </cell>
          <cell r="G316" t="str">
            <v>R</v>
          </cell>
          <cell r="H316">
            <v>14465110</v>
          </cell>
        </row>
        <row r="317">
          <cell r="A317" t="str">
            <v>GARZONES II</v>
          </cell>
          <cell r="C317">
            <v>39844</v>
          </cell>
          <cell r="D317">
            <v>3</v>
          </cell>
          <cell r="G317" t="str">
            <v>R</v>
          </cell>
          <cell r="H317">
            <v>13282440</v>
          </cell>
        </row>
        <row r="318">
          <cell r="A318" t="str">
            <v>GARZONES II</v>
          </cell>
          <cell r="C318">
            <v>39814</v>
          </cell>
          <cell r="D318">
            <v>2</v>
          </cell>
          <cell r="G318" t="str">
            <v>R</v>
          </cell>
          <cell r="H318">
            <v>701040</v>
          </cell>
        </row>
        <row r="319">
          <cell r="A319" t="str">
            <v>GARZONES II</v>
          </cell>
          <cell r="C319">
            <v>39815</v>
          </cell>
          <cell r="D319">
            <v>2</v>
          </cell>
          <cell r="G319" t="str">
            <v>R</v>
          </cell>
          <cell r="H319">
            <v>1271900</v>
          </cell>
        </row>
        <row r="320">
          <cell r="A320" t="str">
            <v>GARZONES II</v>
          </cell>
          <cell r="C320">
            <v>39816</v>
          </cell>
          <cell r="D320">
            <v>2</v>
          </cell>
          <cell r="G320" t="str">
            <v>R</v>
          </cell>
          <cell r="H320">
            <v>1368500</v>
          </cell>
        </row>
        <row r="321">
          <cell r="A321" t="str">
            <v>GARZONES II</v>
          </cell>
          <cell r="C321">
            <v>39817</v>
          </cell>
          <cell r="D321">
            <v>2</v>
          </cell>
          <cell r="G321" t="str">
            <v>R</v>
          </cell>
          <cell r="H321">
            <v>1298120</v>
          </cell>
        </row>
        <row r="322">
          <cell r="A322" t="str">
            <v>GARZONES II</v>
          </cell>
          <cell r="C322">
            <v>39818</v>
          </cell>
          <cell r="D322">
            <v>2</v>
          </cell>
          <cell r="G322" t="str">
            <v>R</v>
          </cell>
          <cell r="H322">
            <v>1424160</v>
          </cell>
        </row>
        <row r="323">
          <cell r="A323" t="str">
            <v>GARZONES II</v>
          </cell>
          <cell r="C323">
            <v>39819</v>
          </cell>
          <cell r="D323">
            <v>2</v>
          </cell>
          <cell r="G323" t="str">
            <v>R</v>
          </cell>
          <cell r="H323">
            <v>1394950</v>
          </cell>
        </row>
        <row r="324">
          <cell r="A324" t="str">
            <v>GARZONES II</v>
          </cell>
          <cell r="C324">
            <v>39820</v>
          </cell>
          <cell r="D324">
            <v>2</v>
          </cell>
          <cell r="G324" t="str">
            <v>R</v>
          </cell>
          <cell r="H324">
            <v>1433820</v>
          </cell>
        </row>
        <row r="325">
          <cell r="A325" t="str">
            <v>GARZONES II</v>
          </cell>
          <cell r="C325">
            <v>39821</v>
          </cell>
          <cell r="D325">
            <v>2</v>
          </cell>
          <cell r="G325" t="str">
            <v>R</v>
          </cell>
          <cell r="H325">
            <v>1414270</v>
          </cell>
        </row>
        <row r="326">
          <cell r="A326" t="str">
            <v>GARZONES II</v>
          </cell>
          <cell r="C326">
            <v>39822</v>
          </cell>
          <cell r="D326">
            <v>2</v>
          </cell>
          <cell r="G326" t="str">
            <v>R</v>
          </cell>
          <cell r="H326">
            <v>1496150</v>
          </cell>
        </row>
        <row r="327">
          <cell r="A327" t="str">
            <v>GARZONES II</v>
          </cell>
          <cell r="C327">
            <v>39823</v>
          </cell>
          <cell r="D327">
            <v>2</v>
          </cell>
          <cell r="G327" t="str">
            <v>R</v>
          </cell>
          <cell r="H327">
            <v>1472000</v>
          </cell>
        </row>
        <row r="328">
          <cell r="A328" t="str">
            <v>GARZONES II</v>
          </cell>
          <cell r="C328">
            <v>39824</v>
          </cell>
          <cell r="D328">
            <v>2</v>
          </cell>
          <cell r="G328" t="str">
            <v>R</v>
          </cell>
          <cell r="H328">
            <v>1257640</v>
          </cell>
        </row>
        <row r="329">
          <cell r="A329" t="str">
            <v>GARZONES II</v>
          </cell>
          <cell r="C329">
            <v>39825</v>
          </cell>
          <cell r="D329">
            <v>2</v>
          </cell>
          <cell r="G329" t="str">
            <v>R</v>
          </cell>
          <cell r="H329">
            <v>1387360</v>
          </cell>
        </row>
        <row r="330">
          <cell r="A330" t="str">
            <v>GARZONES II</v>
          </cell>
          <cell r="C330">
            <v>39826</v>
          </cell>
          <cell r="D330">
            <v>2</v>
          </cell>
          <cell r="G330" t="str">
            <v>R</v>
          </cell>
          <cell r="H330">
            <v>1424160</v>
          </cell>
        </row>
        <row r="331">
          <cell r="A331" t="str">
            <v>GARZONES II</v>
          </cell>
          <cell r="C331">
            <v>39827</v>
          </cell>
          <cell r="D331">
            <v>2</v>
          </cell>
          <cell r="G331" t="str">
            <v>R</v>
          </cell>
          <cell r="H331">
            <v>1313530</v>
          </cell>
        </row>
        <row r="332">
          <cell r="A332" t="str">
            <v>GARZONES II</v>
          </cell>
          <cell r="C332">
            <v>39828</v>
          </cell>
          <cell r="D332">
            <v>2</v>
          </cell>
          <cell r="G332" t="str">
            <v>R</v>
          </cell>
          <cell r="H332">
            <v>1273510</v>
          </cell>
        </row>
        <row r="333">
          <cell r="A333" t="str">
            <v>GARZONES II</v>
          </cell>
          <cell r="C333">
            <v>39829</v>
          </cell>
          <cell r="D333">
            <v>2</v>
          </cell>
          <cell r="G333" t="str">
            <v>R</v>
          </cell>
          <cell r="H333">
            <v>1327330</v>
          </cell>
        </row>
        <row r="334">
          <cell r="A334" t="str">
            <v>GARZONES II</v>
          </cell>
          <cell r="C334">
            <v>39830</v>
          </cell>
          <cell r="D334">
            <v>2</v>
          </cell>
          <cell r="G334" t="str">
            <v>R</v>
          </cell>
          <cell r="H334">
            <v>1246140</v>
          </cell>
        </row>
        <row r="335">
          <cell r="A335" t="str">
            <v>GARZONES II</v>
          </cell>
          <cell r="C335">
            <v>39831</v>
          </cell>
          <cell r="D335">
            <v>2</v>
          </cell>
          <cell r="G335" t="str">
            <v>R</v>
          </cell>
          <cell r="H335">
            <v>1007400</v>
          </cell>
        </row>
        <row r="336">
          <cell r="A336" t="str">
            <v>GARZONES II</v>
          </cell>
          <cell r="C336">
            <v>39832</v>
          </cell>
          <cell r="D336">
            <v>2</v>
          </cell>
          <cell r="G336" t="str">
            <v>R</v>
          </cell>
          <cell r="H336">
            <v>1259940</v>
          </cell>
        </row>
        <row r="337">
          <cell r="A337" t="str">
            <v>GARZONES II</v>
          </cell>
          <cell r="C337">
            <v>39833</v>
          </cell>
          <cell r="D337">
            <v>2</v>
          </cell>
          <cell r="G337" t="str">
            <v>R</v>
          </cell>
          <cell r="H337">
            <v>1253730</v>
          </cell>
        </row>
        <row r="338">
          <cell r="A338" t="str">
            <v>GARZONES II</v>
          </cell>
          <cell r="C338">
            <v>39834</v>
          </cell>
          <cell r="D338">
            <v>2</v>
          </cell>
          <cell r="G338" t="str">
            <v>R</v>
          </cell>
          <cell r="H338">
            <v>1216700</v>
          </cell>
        </row>
        <row r="339">
          <cell r="A339" t="str">
            <v>GARZONES II</v>
          </cell>
          <cell r="C339">
            <v>39835</v>
          </cell>
          <cell r="D339">
            <v>2</v>
          </cell>
          <cell r="G339" t="str">
            <v>R</v>
          </cell>
          <cell r="H339">
            <v>1242000</v>
          </cell>
        </row>
        <row r="340">
          <cell r="A340" t="str">
            <v>GARZONES II</v>
          </cell>
          <cell r="C340">
            <v>39836</v>
          </cell>
          <cell r="D340">
            <v>2</v>
          </cell>
          <cell r="G340" t="str">
            <v>R</v>
          </cell>
          <cell r="H340">
            <v>1269140</v>
          </cell>
        </row>
        <row r="341">
          <cell r="A341" t="str">
            <v>GARZONES II</v>
          </cell>
          <cell r="C341">
            <v>39837</v>
          </cell>
          <cell r="D341">
            <v>2</v>
          </cell>
          <cell r="G341" t="str">
            <v>R</v>
          </cell>
          <cell r="H341">
            <v>1126080</v>
          </cell>
        </row>
        <row r="342">
          <cell r="A342" t="str">
            <v>GARZONES II</v>
          </cell>
          <cell r="C342">
            <v>39838</v>
          </cell>
          <cell r="D342">
            <v>2</v>
          </cell>
          <cell r="G342" t="str">
            <v>R</v>
          </cell>
          <cell r="H342">
            <v>891710</v>
          </cell>
        </row>
        <row r="343">
          <cell r="A343" t="str">
            <v>GARZONES II</v>
          </cell>
          <cell r="C343">
            <v>39839</v>
          </cell>
          <cell r="D343">
            <v>2</v>
          </cell>
          <cell r="G343" t="str">
            <v>R</v>
          </cell>
          <cell r="H343">
            <v>1221990</v>
          </cell>
        </row>
        <row r="344">
          <cell r="A344" t="str">
            <v>GARZONES II</v>
          </cell>
          <cell r="C344">
            <v>39840</v>
          </cell>
          <cell r="D344">
            <v>2</v>
          </cell>
          <cell r="G344" t="str">
            <v>R</v>
          </cell>
          <cell r="H344">
            <v>1226360</v>
          </cell>
        </row>
        <row r="345">
          <cell r="A345" t="str">
            <v>GARZONES II</v>
          </cell>
          <cell r="C345">
            <v>39841</v>
          </cell>
          <cell r="D345">
            <v>2</v>
          </cell>
          <cell r="G345" t="str">
            <v>R</v>
          </cell>
          <cell r="H345">
            <v>1202670</v>
          </cell>
        </row>
        <row r="346">
          <cell r="A346" t="str">
            <v>GARZONES II</v>
          </cell>
          <cell r="C346">
            <v>39842</v>
          </cell>
          <cell r="D346">
            <v>2</v>
          </cell>
          <cell r="G346" t="str">
            <v>R</v>
          </cell>
          <cell r="H346">
            <v>1215090</v>
          </cell>
        </row>
        <row r="347">
          <cell r="A347" t="str">
            <v>GARZONES II</v>
          </cell>
          <cell r="C347">
            <v>39843</v>
          </cell>
          <cell r="D347">
            <v>2</v>
          </cell>
          <cell r="G347" t="str">
            <v>R</v>
          </cell>
          <cell r="H347">
            <v>1320890</v>
          </cell>
        </row>
        <row r="348">
          <cell r="A348" t="str">
            <v>GARZONES II</v>
          </cell>
          <cell r="C348">
            <v>39844</v>
          </cell>
          <cell r="D348">
            <v>2</v>
          </cell>
          <cell r="G348" t="str">
            <v>R</v>
          </cell>
          <cell r="H348">
            <v>1224060</v>
          </cell>
        </row>
        <row r="349">
          <cell r="A349" t="str">
            <v>GARZONES II</v>
          </cell>
          <cell r="C349">
            <v>39814</v>
          </cell>
          <cell r="D349">
            <v>3</v>
          </cell>
          <cell r="G349" t="str">
            <v>P</v>
          </cell>
          <cell r="H349">
            <v>31500</v>
          </cell>
        </row>
        <row r="350">
          <cell r="A350" t="str">
            <v>GARZONES II</v>
          </cell>
          <cell r="C350">
            <v>39815</v>
          </cell>
          <cell r="D350">
            <v>3</v>
          </cell>
          <cell r="G350" t="str">
            <v>P</v>
          </cell>
          <cell r="H350">
            <v>23700</v>
          </cell>
        </row>
        <row r="351">
          <cell r="A351" t="str">
            <v>GARZONES II</v>
          </cell>
          <cell r="C351">
            <v>39816</v>
          </cell>
          <cell r="D351">
            <v>3</v>
          </cell>
          <cell r="G351" t="str">
            <v>P</v>
          </cell>
          <cell r="H351">
            <v>62700</v>
          </cell>
        </row>
        <row r="352">
          <cell r="A352" t="str">
            <v>GARZONES II</v>
          </cell>
          <cell r="C352">
            <v>39817</v>
          </cell>
          <cell r="D352">
            <v>3</v>
          </cell>
          <cell r="G352" t="str">
            <v>P</v>
          </cell>
          <cell r="H352">
            <v>25800</v>
          </cell>
        </row>
        <row r="353">
          <cell r="A353" t="str">
            <v>GARZONES II</v>
          </cell>
          <cell r="C353">
            <v>39818</v>
          </cell>
          <cell r="D353">
            <v>3</v>
          </cell>
          <cell r="G353" t="str">
            <v>P</v>
          </cell>
          <cell r="H353">
            <v>116800</v>
          </cell>
        </row>
        <row r="354">
          <cell r="A354" t="str">
            <v>GARZONES II</v>
          </cell>
          <cell r="C354">
            <v>39819</v>
          </cell>
          <cell r="D354">
            <v>3</v>
          </cell>
          <cell r="G354" t="str">
            <v>P</v>
          </cell>
          <cell r="H354">
            <v>104000</v>
          </cell>
        </row>
        <row r="355">
          <cell r="A355" t="str">
            <v>GARZONES II</v>
          </cell>
          <cell r="C355">
            <v>39820</v>
          </cell>
          <cell r="D355">
            <v>3</v>
          </cell>
          <cell r="G355" t="str">
            <v>P</v>
          </cell>
          <cell r="H355">
            <v>114100</v>
          </cell>
        </row>
        <row r="356">
          <cell r="A356" t="str">
            <v>GARZONES II</v>
          </cell>
          <cell r="C356">
            <v>39821</v>
          </cell>
          <cell r="D356">
            <v>3</v>
          </cell>
          <cell r="G356" t="str">
            <v>P</v>
          </cell>
          <cell r="H356">
            <v>93500</v>
          </cell>
        </row>
        <row r="357">
          <cell r="A357" t="str">
            <v>GARZONES II</v>
          </cell>
          <cell r="C357">
            <v>39822</v>
          </cell>
          <cell r="D357">
            <v>3</v>
          </cell>
          <cell r="G357" t="str">
            <v>P</v>
          </cell>
          <cell r="H357">
            <v>83500</v>
          </cell>
        </row>
        <row r="358">
          <cell r="A358" t="str">
            <v>GARZONES II</v>
          </cell>
          <cell r="C358">
            <v>39823</v>
          </cell>
          <cell r="D358">
            <v>3</v>
          </cell>
          <cell r="G358" t="str">
            <v>P</v>
          </cell>
          <cell r="H358">
            <v>46200</v>
          </cell>
        </row>
        <row r="359">
          <cell r="A359" t="str">
            <v>GARZONES II</v>
          </cell>
          <cell r="C359">
            <v>39824</v>
          </cell>
          <cell r="D359">
            <v>3</v>
          </cell>
          <cell r="G359" t="str">
            <v>P</v>
          </cell>
          <cell r="H359">
            <v>34800</v>
          </cell>
        </row>
        <row r="360">
          <cell r="A360" t="str">
            <v>GARZONES II</v>
          </cell>
          <cell r="C360">
            <v>39825</v>
          </cell>
          <cell r="D360">
            <v>3</v>
          </cell>
          <cell r="G360" t="str">
            <v>P</v>
          </cell>
          <cell r="H360">
            <v>76500</v>
          </cell>
        </row>
        <row r="361">
          <cell r="A361" t="str">
            <v>GARZONES II</v>
          </cell>
          <cell r="C361">
            <v>39826</v>
          </cell>
          <cell r="D361">
            <v>3</v>
          </cell>
          <cell r="G361" t="str">
            <v>P</v>
          </cell>
          <cell r="H361">
            <v>132000</v>
          </cell>
        </row>
        <row r="362">
          <cell r="A362" t="str">
            <v>GARZONES II</v>
          </cell>
          <cell r="C362">
            <v>39827</v>
          </cell>
          <cell r="D362">
            <v>3</v>
          </cell>
          <cell r="G362" t="str">
            <v>P</v>
          </cell>
          <cell r="H362">
            <v>50500</v>
          </cell>
        </row>
        <row r="363">
          <cell r="A363" t="str">
            <v>GARZONES II</v>
          </cell>
          <cell r="C363">
            <v>39828</v>
          </cell>
          <cell r="D363">
            <v>3</v>
          </cell>
          <cell r="G363" t="str">
            <v>P</v>
          </cell>
          <cell r="H363">
            <v>70500</v>
          </cell>
        </row>
        <row r="364">
          <cell r="A364" t="str">
            <v>GARZONES II</v>
          </cell>
          <cell r="C364">
            <v>39829</v>
          </cell>
          <cell r="D364">
            <v>3</v>
          </cell>
          <cell r="G364" t="str">
            <v>P</v>
          </cell>
          <cell r="H364">
            <v>86800</v>
          </cell>
        </row>
        <row r="365">
          <cell r="A365" t="str">
            <v>GARZONES II</v>
          </cell>
          <cell r="C365">
            <v>39830</v>
          </cell>
          <cell r="D365">
            <v>3</v>
          </cell>
          <cell r="G365" t="str">
            <v>P</v>
          </cell>
          <cell r="H365">
            <v>49200</v>
          </cell>
        </row>
        <row r="366">
          <cell r="A366" t="str">
            <v>GARZONES II</v>
          </cell>
          <cell r="C366">
            <v>39831</v>
          </cell>
          <cell r="D366">
            <v>3</v>
          </cell>
          <cell r="G366" t="str">
            <v>P</v>
          </cell>
          <cell r="H366">
            <v>36800</v>
          </cell>
        </row>
        <row r="367">
          <cell r="A367" t="str">
            <v>GARZONES II</v>
          </cell>
          <cell r="C367">
            <v>39832</v>
          </cell>
          <cell r="D367">
            <v>3</v>
          </cell>
          <cell r="G367" t="str">
            <v>P</v>
          </cell>
          <cell r="H367">
            <v>70600</v>
          </cell>
        </row>
        <row r="368">
          <cell r="A368" t="str">
            <v>GARZONES II</v>
          </cell>
          <cell r="C368">
            <v>39833</v>
          </cell>
          <cell r="D368">
            <v>3</v>
          </cell>
          <cell r="G368" t="str">
            <v>P</v>
          </cell>
          <cell r="H368">
            <v>52800</v>
          </cell>
        </row>
        <row r="369">
          <cell r="A369" t="str">
            <v>GARZONES II</v>
          </cell>
          <cell r="C369">
            <v>39834</v>
          </cell>
          <cell r="D369">
            <v>3</v>
          </cell>
          <cell r="G369" t="str">
            <v>P</v>
          </cell>
          <cell r="H369">
            <v>63200</v>
          </cell>
        </row>
        <row r="370">
          <cell r="A370" t="str">
            <v>GARZONES II</v>
          </cell>
          <cell r="C370">
            <v>39835</v>
          </cell>
          <cell r="D370">
            <v>3</v>
          </cell>
          <cell r="G370" t="str">
            <v>P</v>
          </cell>
          <cell r="H370">
            <v>54400</v>
          </cell>
        </row>
        <row r="371">
          <cell r="A371" t="str">
            <v>GARZONES II</v>
          </cell>
          <cell r="C371">
            <v>39836</v>
          </cell>
          <cell r="D371">
            <v>3</v>
          </cell>
          <cell r="G371" t="str">
            <v>P</v>
          </cell>
          <cell r="H371">
            <v>64900</v>
          </cell>
        </row>
        <row r="372">
          <cell r="A372" t="str">
            <v>GARZONES II</v>
          </cell>
          <cell r="C372">
            <v>39837</v>
          </cell>
          <cell r="D372">
            <v>3</v>
          </cell>
          <cell r="G372" t="str">
            <v>P</v>
          </cell>
          <cell r="H372">
            <v>70600</v>
          </cell>
        </row>
        <row r="373">
          <cell r="A373" t="str">
            <v>GARZONES II</v>
          </cell>
          <cell r="C373">
            <v>39838</v>
          </cell>
          <cell r="D373">
            <v>3</v>
          </cell>
          <cell r="G373" t="str">
            <v>P</v>
          </cell>
          <cell r="H373">
            <v>27200</v>
          </cell>
        </row>
        <row r="374">
          <cell r="A374" t="str">
            <v>GARZONES II</v>
          </cell>
          <cell r="C374">
            <v>39839</v>
          </cell>
          <cell r="D374">
            <v>3</v>
          </cell>
          <cell r="G374" t="str">
            <v>P</v>
          </cell>
          <cell r="H374">
            <v>67600</v>
          </cell>
        </row>
        <row r="375">
          <cell r="A375" t="str">
            <v>GARZONES II</v>
          </cell>
          <cell r="C375">
            <v>39840</v>
          </cell>
          <cell r="D375">
            <v>3</v>
          </cell>
          <cell r="G375" t="str">
            <v>P</v>
          </cell>
          <cell r="H375">
            <v>128200</v>
          </cell>
        </row>
        <row r="376">
          <cell r="A376" t="str">
            <v>GARZONES II</v>
          </cell>
          <cell r="C376">
            <v>39841</v>
          </cell>
          <cell r="D376">
            <v>3</v>
          </cell>
          <cell r="G376" t="str">
            <v>P</v>
          </cell>
          <cell r="H376">
            <v>96800</v>
          </cell>
        </row>
        <row r="377">
          <cell r="A377" t="str">
            <v>GARZONES II</v>
          </cell>
          <cell r="C377">
            <v>39842</v>
          </cell>
          <cell r="D377">
            <v>3</v>
          </cell>
          <cell r="G377" t="str">
            <v>P</v>
          </cell>
          <cell r="H377">
            <v>58800</v>
          </cell>
        </row>
        <row r="378">
          <cell r="A378" t="str">
            <v>GARZONES II</v>
          </cell>
          <cell r="C378">
            <v>39843</v>
          </cell>
          <cell r="D378">
            <v>3</v>
          </cell>
          <cell r="G378" t="str">
            <v>P</v>
          </cell>
          <cell r="H378">
            <v>118200</v>
          </cell>
        </row>
        <row r="379">
          <cell r="A379" t="str">
            <v>GARZONES II</v>
          </cell>
          <cell r="C379">
            <v>39844</v>
          </cell>
          <cell r="D379">
            <v>3</v>
          </cell>
          <cell r="G379" t="str">
            <v>P</v>
          </cell>
          <cell r="H379">
            <v>57500</v>
          </cell>
        </row>
      </sheetData>
      <sheetData sheetId="5"/>
      <sheetData sheetId="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
      <sheetName val="183-LAB-01-0260"/>
      <sheetName val="Recipiente"/>
      <sheetName val="Guia rec."/>
      <sheetName val="MEZCLAS"/>
      <sheetName val="Módulo1"/>
      <sheetName val="Módulo11"/>
      <sheetName val="LIMITE"/>
      <sheetName val="Hoja1"/>
      <sheetName val="Guia_rec_"/>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INDICE DE COLAPSO"/>
      <sheetName val="BASE DE DATOS"/>
    </sheetNames>
    <sheetDataSet>
      <sheetData sheetId="0">
        <row r="5">
          <cell r="C5" t="str">
            <v>Suelo Seleccionado</v>
          </cell>
        </row>
        <row r="6">
          <cell r="C6" t="str">
            <v>Suelo Adecuado</v>
          </cell>
        </row>
        <row r="7">
          <cell r="C7" t="str">
            <v>Suelo Tolerable</v>
          </cell>
        </row>
        <row r="9">
          <cell r="C9" t="str">
            <v>Corona</v>
          </cell>
        </row>
        <row r="10">
          <cell r="C10" t="str">
            <v xml:space="preserve">Nucleo  </v>
          </cell>
        </row>
        <row r="11">
          <cell r="C11" t="str">
            <v>Cimiento</v>
          </cell>
        </row>
      </sheetData>
      <sheetData sheetId="1">
        <row r="20">
          <cell r="B20">
            <v>5</v>
          </cell>
        </row>
      </sheetData>
      <sheetData sheetId="2">
        <row r="7">
          <cell r="B7">
            <v>1</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asifica"/>
      <sheetName val="MEZCLAS"/>
      <sheetName val="Módulo1"/>
      <sheetName val="Módulo11"/>
      <sheetName val="#¡REF"/>
      <sheetName val="SEP-16"/>
      <sheetName val="Base Muestras"/>
      <sheetName val="#REF"/>
      <sheetName val="Datos"/>
    </sheetNames>
    <definedNames>
      <definedName name="Clasificacion"/>
    </defined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Ficha Financiera"/>
      <sheetName val="Fuentes y Usos"/>
      <sheetName val="Recaudo Peajes"/>
      <sheetName val="Tarifas Peajes"/>
      <sheetName val="Saldos SC PA"/>
      <sheetName val="BG - ER"/>
      <sheetName val="Giros de Equity"/>
      <sheetName val="Giros de Equity Operacionales"/>
      <sheetName val="SC Ditra"/>
      <sheetName val="SC Predios"/>
      <sheetName val="SC Compensaciones Ambientales"/>
      <sheetName val="SC Redes"/>
      <sheetName val="SC Aportes ANI"/>
      <sheetName val="SC Supervisón e Interventoría"/>
      <sheetName val="SC Soporte Contractual"/>
      <sheetName val="SC MASC"/>
      <sheetName val="Garantías Concesionario"/>
      <sheetName val="Garantías Interventoría"/>
      <sheetName val="Pagos Interventoría"/>
      <sheetName val="Pagos Personal de Apoyo"/>
      <sheetName val="IPC"/>
      <sheetName val="Directorio"/>
    </sheetNames>
    <sheetDataSet>
      <sheetData sheetId="0" refreshError="1"/>
      <sheetData sheetId="1">
        <row r="12">
          <cell r="L12">
            <v>42293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cha Financiera"/>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Ficha Financiera"/>
      <sheetName val="Fuentes y Usos"/>
      <sheetName val="Recaudo Peajes"/>
      <sheetName val="Tarifas Peajes"/>
      <sheetName val="Saldos SC PA"/>
      <sheetName val="BG - ER"/>
      <sheetName val="Giros de Equity"/>
      <sheetName val="Giros de Equity Operacionales"/>
      <sheetName val="SC Ditra"/>
      <sheetName val="SC Predios"/>
      <sheetName val="SC Compensaciones Ambientales"/>
      <sheetName val="SC Redes"/>
      <sheetName val="SC Aportes ANI"/>
      <sheetName val="SC Supervisón e Interventoría"/>
      <sheetName val="SC Soporte Contractual"/>
      <sheetName val="SC MASC"/>
      <sheetName val="Garantías Concesionario"/>
      <sheetName val="Garantías Interventoría"/>
      <sheetName val="Pagos Interventoría"/>
      <sheetName val="Pagos Personal de Apoyo"/>
      <sheetName val="IPC"/>
      <sheetName val="Directorio"/>
    </sheetNames>
    <sheetDataSet>
      <sheetData sheetId="0" refreshError="1"/>
      <sheetData sheetId="1">
        <row r="12">
          <cell r="L12">
            <v>42293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Ficha Financiera"/>
      <sheetName val="Fuentes y Usos"/>
      <sheetName val="Recaudo Peajes"/>
      <sheetName val="Tarifas Peajes"/>
      <sheetName val="Saldos SC PA"/>
      <sheetName val="BG - ER"/>
      <sheetName val="Giros de Equity"/>
      <sheetName val="Giros de Equity Operacionales"/>
      <sheetName val="SC Ditra"/>
      <sheetName val="SC Predios"/>
      <sheetName val="SC Compensaciones Ambientales"/>
      <sheetName val="SC Redes"/>
      <sheetName val="SC Aportes ANI"/>
      <sheetName val="SC Supervisón e Interventoría"/>
      <sheetName val="SC Soporte Contractual"/>
      <sheetName val="SC MASC"/>
      <sheetName val="Garantías Concesionario"/>
      <sheetName val="Garantías Interventoría"/>
      <sheetName val="Pagos Interventoría"/>
      <sheetName val="Pagos Personal de Apoyo"/>
      <sheetName val="IPC"/>
      <sheetName val="Directorio"/>
    </sheetNames>
    <sheetDataSet>
      <sheetData sheetId="0" refreshError="1"/>
      <sheetData sheetId="1">
        <row r="12">
          <cell r="L12">
            <v>42293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Ficha Financiera"/>
      <sheetName val="Fuentes y Usos"/>
      <sheetName val="Recaudo Peajes"/>
      <sheetName val="Tarifas Peajes"/>
      <sheetName val="Saldos SC PA"/>
      <sheetName val="BG - ER"/>
      <sheetName val="Giros de Equity"/>
      <sheetName val="Giros de Equity Operacionales"/>
      <sheetName val="SC Ditra"/>
      <sheetName val="SC Predios"/>
      <sheetName val="SC Compensaciones Ambientales"/>
      <sheetName val="SC Redes"/>
      <sheetName val="SC Aportes ANI"/>
      <sheetName val="SC Supervisón e Interventoría"/>
      <sheetName val="SC Soporte Contractual"/>
      <sheetName val="SC MASC"/>
      <sheetName val="Garantías Concesionario"/>
      <sheetName val="Garantías Interventoría"/>
      <sheetName val="Pagos Interventoría"/>
      <sheetName val="Pagos Personal de Apoyo"/>
      <sheetName val="IPC"/>
      <sheetName val="Directorio"/>
    </sheetNames>
    <sheetDataSet>
      <sheetData sheetId="0" refreshError="1"/>
      <sheetData sheetId="1">
        <row r="12">
          <cell r="L12">
            <v>42293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D-ACETATO"/>
      <sheetName val="DENS-PAILA-30 (3)"/>
      <sheetName val="TEMPE-DESPA"/>
      <sheetName val="3-4-grava"/>
      <sheetName val="GRAVA3-8(1)"/>
      <sheetName val="SOLID-FINO"/>
      <sheetName val="AG-MOD-FINURA"/>
      <sheetName val="AG-MDC-2solidez"/>
      <sheetName val="SODIO (2)"/>
      <sheetName val="SODIO"/>
      <sheetName val="MAGNESIO"/>
      <sheetName val="NUCLEOS"/>
      <sheetName val="RICE"/>
      <sheetName val="BASE-BG-1-solid"/>
      <sheetName val="BASE-G-OCT"/>
      <sheetName val="BASE-BG-1"/>
      <sheetName val="AGRE-MDC-2"/>
      <sheetName val="CARAS FR."/>
      <sheetName val="PESO ESP-FINO"/>
      <sheetName val="PESO ESP-GRUESO"/>
      <sheetName val="EQUIV-ARENA"/>
      <sheetName val="ALARG-APLAN"/>
      <sheetName val="M.D.C-2 Tolerancias"/>
      <sheetName val="MDC-2NUEVO"/>
      <sheetName val="MDC-1-solidez"/>
      <sheetName val="MDC-1"/>
      <sheetName val="MDC-2NUEVO cur"/>
      <sheetName val="MDC-3"/>
      <sheetName val="ESTAB-11"/>
      <sheetName val="ESTAB-26"/>
      <sheetName val="CBR"/>
      <sheetName val="PEN-BAS-28"/>
      <sheetName val="SUB-BASE-OCT"/>
      <sheetName val="sub-base"/>
      <sheetName val="BRIQUETAS"/>
      <sheetName val="CALIBRACION-OCTUB"/>
      <sheetName val="TERMOMETROS"/>
      <sheetName val="HUMEDAD"/>
      <sheetName val="PENETRAC"/>
      <sheetName val="balanzas"/>
      <sheetName val="Avance Obra para densidades"/>
    </sheetNames>
    <sheetDataSet>
      <sheetData sheetId="0"/>
      <sheetData sheetId="1"/>
      <sheetData sheetId="2"/>
      <sheetData sheetId="3"/>
      <sheetData sheetId="4"/>
      <sheetData sheetId="5"/>
      <sheetData sheetId="6">
        <row r="14">
          <cell r="D14" t="str">
            <v>Tamiz</v>
          </cell>
          <cell r="I14" t="str">
            <v>MIN.</v>
          </cell>
          <cell r="J14" t="str">
            <v>MAX.</v>
          </cell>
        </row>
        <row r="15">
          <cell r="I15">
            <v>100</v>
          </cell>
          <cell r="J15">
            <v>100</v>
          </cell>
        </row>
        <row r="16">
          <cell r="I16">
            <v>80</v>
          </cell>
          <cell r="J16">
            <v>100</v>
          </cell>
        </row>
        <row r="17">
          <cell r="I17">
            <v>70</v>
          </cell>
          <cell r="J17">
            <v>88</v>
          </cell>
        </row>
        <row r="18">
          <cell r="I18">
            <v>51</v>
          </cell>
          <cell r="J18">
            <v>68</v>
          </cell>
        </row>
        <row r="19">
          <cell r="I19">
            <v>38</v>
          </cell>
          <cell r="J19">
            <v>52</v>
          </cell>
        </row>
        <row r="20">
          <cell r="I20">
            <v>17</v>
          </cell>
          <cell r="J20">
            <v>28</v>
          </cell>
        </row>
        <row r="21">
          <cell r="I21">
            <v>8</v>
          </cell>
          <cell r="J21">
            <v>17</v>
          </cell>
        </row>
        <row r="22">
          <cell r="I22">
            <v>4</v>
          </cell>
          <cell r="J22">
            <v>8</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Generales"/>
      <sheetName val="GRANULOMETRIA (n) (3)"/>
      <sheetName val="GRANULOMETRIA (n) (2)"/>
      <sheetName val="GRANULOMETRIA (n)"/>
      <sheetName val="EQUIVALENTE ARENA"/>
      <sheetName val="PAR-PLANAS Y ALARGADAS"/>
      <sheetName val="CARAS FRACTURADAS"/>
      <sheetName val="IMPUREZAS"/>
      <sheetName val="ABRASION-100"/>
      <sheetName val="ABRASION-500 "/>
      <sheetName val="SANIDAD-MAG-"/>
      <sheetName val="ANGULARIDAD"/>
      <sheetName val="10% finos"/>
      <sheetName val=" MICRO-DEVAL"/>
    </sheetNames>
    <sheetDataSet>
      <sheetData sheetId="0"/>
      <sheetData sheetId="1"/>
      <sheetData sheetId="2"/>
      <sheetData sheetId="3">
        <row r="6">
          <cell r="B6">
            <v>43132</v>
          </cell>
        </row>
      </sheetData>
      <sheetData sheetId="4"/>
      <sheetData sheetId="5"/>
      <sheetData sheetId="6"/>
      <sheetData sheetId="7"/>
      <sheetData sheetId="8"/>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DO"/>
      <sheetName val="ACARREO"/>
      <sheetName val="cuadrilla"/>
      <sheetName val="EQUIPOS"/>
      <sheetName val="MATERIALES"/>
    </sheetNames>
    <sheetDataSet>
      <sheetData sheetId="0">
        <row r="5">
          <cell r="A5" t="str">
            <v>ITEM</v>
          </cell>
          <cell r="B5" t="str">
            <v>DESCRIPCION</v>
          </cell>
          <cell r="C5" t="str">
            <v>UNID.</v>
          </cell>
          <cell r="D5" t="str">
            <v>CANTIDAD</v>
          </cell>
          <cell r="E5" t="str">
            <v>VALOR UNITARIO</v>
          </cell>
          <cell r="F5" t="str">
            <v>VALOR UNITARIO FACTORADO</v>
          </cell>
        </row>
        <row r="6">
          <cell r="B6" t="str">
            <v>LOCALIZACION Y REPLANTEO</v>
          </cell>
          <cell r="F6">
            <v>0</v>
          </cell>
        </row>
        <row r="7">
          <cell r="A7">
            <v>1.1000000000000001</v>
          </cell>
          <cell r="B7" t="str">
            <v>Localización y replanteo</v>
          </cell>
          <cell r="C7" t="str">
            <v>M2</v>
          </cell>
          <cell r="D7">
            <v>273600</v>
          </cell>
          <cell r="E7">
            <v>254</v>
          </cell>
          <cell r="F7">
            <v>254</v>
          </cell>
        </row>
        <row r="8">
          <cell r="B8" t="str">
            <v xml:space="preserve">EXCAVACIONES PARA LA CONFORMACION DE LA SUBRASANTE </v>
          </cell>
          <cell r="F8">
            <v>0</v>
          </cell>
        </row>
        <row r="9">
          <cell r="A9">
            <v>2.1</v>
          </cell>
          <cell r="B9" t="str">
            <v>Excavaciones a máquina (incluye retiro carga y transporte, disposición final en escombrera aprobada por el DAMA)</v>
          </cell>
          <cell r="C9" t="str">
            <v>M3</v>
          </cell>
          <cell r="D9">
            <v>14896</v>
          </cell>
          <cell r="E9">
            <v>9662</v>
          </cell>
          <cell r="F9">
            <v>9662</v>
          </cell>
        </row>
        <row r="10">
          <cell r="A10">
            <v>2.2000000000000002</v>
          </cell>
          <cell r="B10" t="str">
            <v>Excavaciones a mano de 0.00 a 2.00 mts de profundidad (incluye retiro, carga y transporte y disposición final en escombrera aprobada por el DAMA)</v>
          </cell>
          <cell r="C10" t="str">
            <v>M3</v>
          </cell>
          <cell r="D10">
            <v>10092</v>
          </cell>
          <cell r="E10">
            <v>11458</v>
          </cell>
          <cell r="F10">
            <v>11458</v>
          </cell>
        </row>
        <row r="11">
          <cell r="A11" t="str">
            <v xml:space="preserve"> </v>
          </cell>
          <cell r="B11" t="str">
            <v>DEMOLICIONES</v>
          </cell>
          <cell r="F11">
            <v>0</v>
          </cell>
        </row>
        <row r="12">
          <cell r="A12">
            <v>3.1</v>
          </cell>
          <cell r="B12" t="str">
            <v>De pavimento en concreto rígido, incluye retiro, cargue y transporte y disposición final en escombrera aprobada por el DAMA.</v>
          </cell>
          <cell r="C12" t="str">
            <v>M3</v>
          </cell>
          <cell r="D12">
            <v>1441</v>
          </cell>
          <cell r="E12">
            <v>20470</v>
          </cell>
          <cell r="F12">
            <v>20470</v>
          </cell>
        </row>
        <row r="13">
          <cell r="A13">
            <v>3.2</v>
          </cell>
          <cell r="B13" t="str">
            <v>De andenes incluye retiro, cargue y transporte y disposición final en escombrera aprobada por el DAMA.</v>
          </cell>
          <cell r="C13" t="str">
            <v>M3</v>
          </cell>
          <cell r="D13">
            <v>2713</v>
          </cell>
          <cell r="E13">
            <v>20106</v>
          </cell>
          <cell r="F13">
            <v>20106</v>
          </cell>
        </row>
        <row r="14">
          <cell r="A14">
            <v>3.3</v>
          </cell>
          <cell r="B14" t="str">
            <v>De pavimentos en asfalto incluye retiro, cargue y transporte y disposición final en escombrera aprobada por el DAMA.</v>
          </cell>
          <cell r="C14" t="str">
            <v>M3</v>
          </cell>
          <cell r="D14">
            <v>1037</v>
          </cell>
          <cell r="E14">
            <v>16373</v>
          </cell>
          <cell r="F14">
            <v>16373</v>
          </cell>
        </row>
        <row r="15">
          <cell r="A15">
            <v>3.4</v>
          </cell>
          <cell r="B15" t="str">
            <v>De sardineles  de altura &gt; 25 cm. Incluye retiro, cargue y transporte y disposición final en escombrera aprobada por el DAMA.</v>
          </cell>
          <cell r="C15" t="str">
            <v>ML</v>
          </cell>
          <cell r="D15">
            <v>16815</v>
          </cell>
          <cell r="E15">
            <v>4587</v>
          </cell>
          <cell r="F15">
            <v>4587</v>
          </cell>
        </row>
        <row r="16">
          <cell r="A16">
            <v>3.5</v>
          </cell>
          <cell r="B16" t="str">
            <v>De sardineles  de altura &lt; 25 cm. Incluye retiro, cargue y transporte y disposición final en escombrera aprobada por el DAMA.</v>
          </cell>
          <cell r="C16" t="str">
            <v>ML</v>
          </cell>
          <cell r="D16">
            <v>26700</v>
          </cell>
          <cell r="E16">
            <v>4587</v>
          </cell>
          <cell r="F16">
            <v>4587</v>
          </cell>
        </row>
        <row r="17">
          <cell r="A17">
            <v>3.6</v>
          </cell>
          <cell r="B17" t="str">
            <v>De mampostería. Incluye retiro, cargue y transporte y disposición final en escombrera aprobada por el DAMA.</v>
          </cell>
          <cell r="C17" t="str">
            <v>M3</v>
          </cell>
          <cell r="D17">
            <v>84</v>
          </cell>
          <cell r="E17">
            <v>17655</v>
          </cell>
          <cell r="F17">
            <v>17655</v>
          </cell>
        </row>
        <row r="18">
          <cell r="A18">
            <v>3.7</v>
          </cell>
          <cell r="B18" t="str">
            <v>Retiro de baranda metálica de diámetro 3".</v>
          </cell>
          <cell r="C18" t="str">
            <v>ML</v>
          </cell>
          <cell r="D18">
            <v>20604</v>
          </cell>
          <cell r="E18">
            <v>1455</v>
          </cell>
          <cell r="F18">
            <v>1455</v>
          </cell>
        </row>
        <row r="19">
          <cell r="A19">
            <v>3.8</v>
          </cell>
          <cell r="B19" t="str">
            <v xml:space="preserve">Retiro de Angulos Metálicos </v>
          </cell>
          <cell r="C19" t="str">
            <v>ML</v>
          </cell>
          <cell r="D19">
            <v>16886</v>
          </cell>
          <cell r="E19">
            <v>2870</v>
          </cell>
          <cell r="F19">
            <v>2870</v>
          </cell>
        </row>
        <row r="20">
          <cell r="A20">
            <v>3.9</v>
          </cell>
          <cell r="B20" t="str">
            <v>Retiro de Avisos Metálicos</v>
          </cell>
          <cell r="C20" t="str">
            <v>UN</v>
          </cell>
          <cell r="D20">
            <v>55</v>
          </cell>
          <cell r="E20">
            <v>24500</v>
          </cell>
          <cell r="F20">
            <v>24500</v>
          </cell>
        </row>
        <row r="21">
          <cell r="A21" t="str">
            <v>3.10.</v>
          </cell>
          <cell r="B21" t="str">
            <v>Retiro de canecas</v>
          </cell>
          <cell r="C21" t="str">
            <v>UN</v>
          </cell>
          <cell r="D21">
            <v>300</v>
          </cell>
          <cell r="E21">
            <v>24500</v>
          </cell>
          <cell r="F21">
            <v>24500</v>
          </cell>
        </row>
        <row r="22">
          <cell r="A22">
            <v>3.11</v>
          </cell>
          <cell r="B22" t="str">
            <v>De estructuras en concreto reforzado incluye retiro, cargue y transporte y disposición final en escombrera aprobada por el DAMA.</v>
          </cell>
          <cell r="C22" t="str">
            <v>M3</v>
          </cell>
          <cell r="D22">
            <v>1487</v>
          </cell>
          <cell r="E22">
            <v>28663</v>
          </cell>
          <cell r="F22">
            <v>28663</v>
          </cell>
        </row>
        <row r="23">
          <cell r="A23" t="str">
            <v xml:space="preserve"> </v>
          </cell>
          <cell r="B23" t="str">
            <v>RELLENOS</v>
          </cell>
          <cell r="F23">
            <v>0</v>
          </cell>
        </row>
        <row r="24">
          <cell r="A24">
            <v>4.0999999999999996</v>
          </cell>
          <cell r="B24" t="str">
            <v>Relleno en tierra negra</v>
          </cell>
          <cell r="C24" t="str">
            <v>M3</v>
          </cell>
          <cell r="D24">
            <v>4110</v>
          </cell>
          <cell r="E24">
            <v>14015</v>
          </cell>
          <cell r="F24">
            <v>14015</v>
          </cell>
        </row>
        <row r="25">
          <cell r="A25">
            <v>4.2</v>
          </cell>
          <cell r="B25" t="str">
            <v>Selección y colocación de material procedente de las excavaciones</v>
          </cell>
          <cell r="C25" t="str">
            <v>M3</v>
          </cell>
          <cell r="D25">
            <v>9326</v>
          </cell>
          <cell r="E25">
            <v>9118</v>
          </cell>
          <cell r="F25">
            <v>9118</v>
          </cell>
        </row>
        <row r="26">
          <cell r="A26">
            <v>4.3</v>
          </cell>
          <cell r="B26" t="str">
            <v>Relleno en Arena de Peña o semilavada para la base y atraque de redes.</v>
          </cell>
          <cell r="C26" t="str">
            <v>M3</v>
          </cell>
          <cell r="D26">
            <v>123</v>
          </cell>
          <cell r="E26">
            <v>22746</v>
          </cell>
          <cell r="F26">
            <v>22746</v>
          </cell>
        </row>
        <row r="27">
          <cell r="A27">
            <v>4.4000000000000004</v>
          </cell>
          <cell r="B27" t="str">
            <v>Relleno en material granular para atraque de redes según normas de EAAB.</v>
          </cell>
          <cell r="C27" t="str">
            <v>M3</v>
          </cell>
          <cell r="D27">
            <v>596</v>
          </cell>
          <cell r="E27">
            <v>25474</v>
          </cell>
          <cell r="F27">
            <v>25474</v>
          </cell>
        </row>
        <row r="28">
          <cell r="A28">
            <v>4.5</v>
          </cell>
          <cell r="B28" t="str">
            <v>En concreto simple de f´c= 140 Kg/cm2 para base y atraque de redes.</v>
          </cell>
          <cell r="C28" t="str">
            <v>M3</v>
          </cell>
          <cell r="D28">
            <v>40</v>
          </cell>
          <cell r="E28">
            <v>134535</v>
          </cell>
          <cell r="F28">
            <v>134535</v>
          </cell>
        </row>
        <row r="29">
          <cell r="A29">
            <v>4.5999999999999996</v>
          </cell>
          <cell r="B29" t="str">
            <v>Material seleccionado suministrado por el contratista, incluida la sub-base del pavimento (Tipo b-200). Incluye Transporte</v>
          </cell>
          <cell r="C29" t="str">
            <v>M3</v>
          </cell>
          <cell r="D29">
            <v>5866</v>
          </cell>
          <cell r="E29">
            <v>19891</v>
          </cell>
          <cell r="F29">
            <v>19891</v>
          </cell>
        </row>
        <row r="30">
          <cell r="B30" t="str">
            <v>SUB-BASE GRANULAR.</v>
          </cell>
          <cell r="F30">
            <v>0</v>
          </cell>
        </row>
        <row r="31">
          <cell r="A31">
            <v>5.0999999999999996</v>
          </cell>
          <cell r="B31" t="str">
            <v>Suministro y colocación de Geotextil.</v>
          </cell>
          <cell r="C31" t="str">
            <v>M2</v>
          </cell>
          <cell r="D31">
            <v>17836</v>
          </cell>
          <cell r="E31">
            <v>1723</v>
          </cell>
          <cell r="F31">
            <v>1723</v>
          </cell>
        </row>
        <row r="32">
          <cell r="A32">
            <v>5.2</v>
          </cell>
          <cell r="B32" t="str">
            <v>Geomalla tipo tensar UX1700SB o similar</v>
          </cell>
          <cell r="C32" t="str">
            <v>M2</v>
          </cell>
          <cell r="D32">
            <v>480</v>
          </cell>
          <cell r="E32">
            <v>13700</v>
          </cell>
          <cell r="F32">
            <v>13700</v>
          </cell>
        </row>
        <row r="33">
          <cell r="A33">
            <v>5.3</v>
          </cell>
          <cell r="B33" t="str">
            <v>Suministro, colocación y compactación de material de sub-base granular (según resolución No. 369 de Abril/94).Gradación tipo A. Incluye transporte.</v>
          </cell>
          <cell r="C33" t="str">
            <v>M3</v>
          </cell>
          <cell r="D33">
            <v>11615</v>
          </cell>
          <cell r="E33">
            <v>25414</v>
          </cell>
          <cell r="F33">
            <v>25414</v>
          </cell>
        </row>
        <row r="34">
          <cell r="B34" t="str">
            <v xml:space="preserve">BASE GRANULAR  </v>
          </cell>
          <cell r="F34">
            <v>0</v>
          </cell>
        </row>
        <row r="35">
          <cell r="A35">
            <v>6.1</v>
          </cell>
          <cell r="B35" t="str">
            <v>Suministro, colocación y compactación de material granular para base del pavimento (según resolución No. 369 de Abril/94). Gradación tipo A (Tipo B-600). Incluye Transporte</v>
          </cell>
          <cell r="C35" t="str">
            <v>M3</v>
          </cell>
          <cell r="D35">
            <v>2245</v>
          </cell>
          <cell r="E35">
            <v>25587</v>
          </cell>
          <cell r="F35">
            <v>25587</v>
          </cell>
        </row>
        <row r="36">
          <cell r="A36" t="str">
            <v xml:space="preserve"> </v>
          </cell>
          <cell r="B36" t="str">
            <v xml:space="preserve">IMPRIMACION </v>
          </cell>
          <cell r="F36">
            <v>0</v>
          </cell>
        </row>
        <row r="37">
          <cell r="A37">
            <v>7.1</v>
          </cell>
          <cell r="B37" t="str">
            <v>Riego de Liga.</v>
          </cell>
          <cell r="C37" t="str">
            <v>M2</v>
          </cell>
          <cell r="D37">
            <v>102600</v>
          </cell>
          <cell r="E37">
            <v>255</v>
          </cell>
          <cell r="F37">
            <v>255</v>
          </cell>
        </row>
        <row r="38">
          <cell r="A38">
            <v>7.2</v>
          </cell>
          <cell r="B38" t="str">
            <v>Riego con asfalto líquido curado medio MC-70.</v>
          </cell>
          <cell r="C38" t="str">
            <v>M2</v>
          </cell>
          <cell r="D38">
            <v>7956</v>
          </cell>
          <cell r="E38">
            <v>478</v>
          </cell>
          <cell r="F38">
            <v>478</v>
          </cell>
        </row>
        <row r="39">
          <cell r="B39" t="str">
            <v xml:space="preserve">CONCRETO ASFALTICO </v>
          </cell>
          <cell r="F39">
            <v>0</v>
          </cell>
        </row>
        <row r="40">
          <cell r="A40">
            <v>8.1</v>
          </cell>
          <cell r="B40" t="str">
            <v>Suministro, coloc. y compactación base asfáltica.</v>
          </cell>
          <cell r="C40" t="str">
            <v>M3</v>
          </cell>
          <cell r="D40">
            <v>15400</v>
          </cell>
          <cell r="E40">
            <v>124830</v>
          </cell>
          <cell r="F40">
            <v>124830</v>
          </cell>
        </row>
        <row r="41">
          <cell r="A41">
            <v>8.1999999999999993</v>
          </cell>
          <cell r="B41" t="str">
            <v>Suministro, colocación y compac. rodadura asfáltica .</v>
          </cell>
          <cell r="C41" t="str">
            <v>M3</v>
          </cell>
          <cell r="D41">
            <v>5216</v>
          </cell>
          <cell r="E41">
            <v>130605</v>
          </cell>
          <cell r="F41">
            <v>130605</v>
          </cell>
        </row>
        <row r="42">
          <cell r="B42" t="str">
            <v xml:space="preserve">ESTRUCTURAS DE CONCRETO </v>
          </cell>
          <cell r="F42">
            <v>0</v>
          </cell>
        </row>
        <row r="43">
          <cell r="A43">
            <v>9.1</v>
          </cell>
          <cell r="B43" t="str">
            <v>Muro de contención h=Variable, e= Variable</v>
          </cell>
          <cell r="C43" t="str">
            <v>m3</v>
          </cell>
          <cell r="D43">
            <v>150</v>
          </cell>
          <cell r="E43">
            <v>241829</v>
          </cell>
          <cell r="F43">
            <v>241829</v>
          </cell>
        </row>
        <row r="44">
          <cell r="A44">
            <v>9.1999999999999993</v>
          </cell>
          <cell r="B44" t="str">
            <v>Suministro, coloc. y compactación de concreto simple o reforzado en seco (f'c=210 Kg/cm2)</v>
          </cell>
          <cell r="C44" t="str">
            <v>M3</v>
          </cell>
          <cell r="D44">
            <v>80</v>
          </cell>
          <cell r="E44">
            <v>214038</v>
          </cell>
          <cell r="F44">
            <v>214038</v>
          </cell>
        </row>
        <row r="45">
          <cell r="B45" t="str">
            <v xml:space="preserve">ACERO DE REFUERZO </v>
          </cell>
          <cell r="F45">
            <v>0</v>
          </cell>
        </row>
        <row r="46">
          <cell r="A46">
            <v>10.1</v>
          </cell>
          <cell r="B46" t="str">
            <v>Suministro y colocación de acero de refuerzo PDR-60</v>
          </cell>
          <cell r="C46" t="str">
            <v>Kg</v>
          </cell>
          <cell r="D46">
            <v>74379</v>
          </cell>
          <cell r="E46">
            <v>1155</v>
          </cell>
          <cell r="F46">
            <v>1155</v>
          </cell>
        </row>
        <row r="47">
          <cell r="A47">
            <v>10.199999999999999</v>
          </cell>
          <cell r="B47" t="str">
            <v>Suministro y colocación de acero de refuerzo A-37</v>
          </cell>
          <cell r="C47" t="str">
            <v>Kg</v>
          </cell>
          <cell r="D47">
            <v>8061</v>
          </cell>
          <cell r="E47">
            <v>1155</v>
          </cell>
          <cell r="F47">
            <v>1155</v>
          </cell>
        </row>
        <row r="48">
          <cell r="B48" t="str">
            <v>PAVIMENTOS DE CONCRETO</v>
          </cell>
          <cell r="F48">
            <v>0</v>
          </cell>
        </row>
        <row r="49">
          <cell r="A49">
            <v>11.1</v>
          </cell>
          <cell r="B49" t="str">
            <v xml:space="preserve">Suministro, colocación y terminación de concreto tipo MR-50 para Pavimentos Rígidos. </v>
          </cell>
          <cell r="C49" t="str">
            <v>M3</v>
          </cell>
          <cell r="D49">
            <v>4455</v>
          </cell>
          <cell r="E49">
            <v>289352</v>
          </cell>
          <cell r="F49">
            <v>289352</v>
          </cell>
        </row>
        <row r="50">
          <cell r="A50">
            <v>11.2</v>
          </cell>
          <cell r="B50" t="str">
            <v>Suministro, colocación y terminación de concreto tipo Relleno Fluido f´c= 30 Kg/cm2</v>
          </cell>
          <cell r="C50" t="str">
            <v>M3</v>
          </cell>
          <cell r="D50">
            <v>6627</v>
          </cell>
          <cell r="E50">
            <v>72214</v>
          </cell>
          <cell r="F50">
            <v>72214</v>
          </cell>
        </row>
        <row r="51">
          <cell r="A51">
            <v>11.3</v>
          </cell>
          <cell r="B51" t="str">
            <v>Suministro, colocación y terminación de concreto tipo WHITETOPPING para Pavimentos Rígidos. Incluye varilla de transferencia de carga y sellante para juntas. MR = 43 Kg/cm2</v>
          </cell>
          <cell r="C51" t="str">
            <v>M3</v>
          </cell>
          <cell r="D51">
            <v>22091</v>
          </cell>
          <cell r="E51">
            <v>281015</v>
          </cell>
          <cell r="F51">
            <v>281015</v>
          </cell>
        </row>
        <row r="52">
          <cell r="A52">
            <v>11.4</v>
          </cell>
          <cell r="B52" t="str">
            <v>Estampado del concreto en toda el área de las intersecciones</v>
          </cell>
          <cell r="C52" t="str">
            <v>M2</v>
          </cell>
          <cell r="D52">
            <v>16520</v>
          </cell>
          <cell r="E52">
            <v>10000</v>
          </cell>
          <cell r="F52">
            <v>10000</v>
          </cell>
        </row>
        <row r="53">
          <cell r="B53" t="str">
            <v xml:space="preserve">SARDINELES ANDENES PISOS </v>
          </cell>
          <cell r="F53">
            <v>0</v>
          </cell>
        </row>
        <row r="54">
          <cell r="A54">
            <v>12.1</v>
          </cell>
          <cell r="B54" t="str">
            <v>Construcción de sardineles T-1. (prefabricados)</v>
          </cell>
          <cell r="C54" t="str">
            <v>ML</v>
          </cell>
          <cell r="D54">
            <v>15916</v>
          </cell>
          <cell r="E54">
            <v>26605</v>
          </cell>
          <cell r="F54">
            <v>26605</v>
          </cell>
        </row>
        <row r="55">
          <cell r="A55">
            <v>12.2</v>
          </cell>
          <cell r="B55" t="str">
            <v>Construcción de sardineles T-2. Fundidos en sitio</v>
          </cell>
          <cell r="C55" t="str">
            <v>ML</v>
          </cell>
          <cell r="D55">
            <v>32500</v>
          </cell>
          <cell r="E55">
            <v>20130</v>
          </cell>
          <cell r="F55">
            <v>20130</v>
          </cell>
        </row>
        <row r="56">
          <cell r="A56">
            <v>12.3</v>
          </cell>
          <cell r="B56" t="str">
            <v>Construcción de sardineles T-3. Fundidos en sitio</v>
          </cell>
          <cell r="C56" t="str">
            <v>M3</v>
          </cell>
          <cell r="D56">
            <v>1252</v>
          </cell>
          <cell r="E56">
            <v>20130</v>
          </cell>
          <cell r="F56">
            <v>20130</v>
          </cell>
        </row>
        <row r="57">
          <cell r="A57">
            <v>12.4</v>
          </cell>
          <cell r="B57" t="str">
            <v>Construcción de Piso en placas prefabricadas de  0,40  X  0,40 m., según la cartilla del Espacio Público. Incluye relleno, compactación, nivelación e instalación de las placas.</v>
          </cell>
          <cell r="C57" t="str">
            <v>M2</v>
          </cell>
          <cell r="D57">
            <v>2750</v>
          </cell>
          <cell r="E57">
            <v>41710</v>
          </cell>
          <cell r="F57">
            <v>41710</v>
          </cell>
        </row>
        <row r="58">
          <cell r="B58" t="str">
            <v xml:space="preserve">OBRAS DE ALCANTARILLADO </v>
          </cell>
          <cell r="F58">
            <v>0</v>
          </cell>
        </row>
        <row r="59">
          <cell r="A59" t="str">
            <v xml:space="preserve"> </v>
          </cell>
          <cell r="B59" t="str">
            <v>a- Suministro y colocación de tubería de concreto sin refuerzo Clase 1. Incluye el valor de la tubería; colocación y calafateo para cada uno de los siguientes diámetros.</v>
          </cell>
          <cell r="F59">
            <v>0</v>
          </cell>
        </row>
        <row r="60">
          <cell r="A60">
            <v>13.1</v>
          </cell>
          <cell r="B60" t="str">
            <v>a-1 Diámetro 8"</v>
          </cell>
          <cell r="C60" t="str">
            <v>ML.</v>
          </cell>
          <cell r="D60">
            <v>114</v>
          </cell>
          <cell r="E60">
            <v>19179</v>
          </cell>
          <cell r="F60">
            <v>19179</v>
          </cell>
        </row>
        <row r="61">
          <cell r="A61">
            <v>13.2</v>
          </cell>
          <cell r="B61" t="str">
            <v>a-2 Diámetro 10"</v>
          </cell>
          <cell r="C61" t="str">
            <v>ML.</v>
          </cell>
          <cell r="D61">
            <v>138</v>
          </cell>
          <cell r="E61">
            <v>23731</v>
          </cell>
          <cell r="F61">
            <v>23731</v>
          </cell>
        </row>
        <row r="62">
          <cell r="A62">
            <v>13.3</v>
          </cell>
          <cell r="B62" t="str">
            <v>a-3 Diámetro 12"</v>
          </cell>
          <cell r="C62" t="str">
            <v xml:space="preserve"> ML.</v>
          </cell>
          <cell r="D62">
            <v>2126</v>
          </cell>
          <cell r="E62">
            <v>28716</v>
          </cell>
          <cell r="F62">
            <v>28716</v>
          </cell>
        </row>
        <row r="63">
          <cell r="A63">
            <v>13.4</v>
          </cell>
          <cell r="B63" t="str">
            <v>a-4 Diámetro 14"</v>
          </cell>
          <cell r="C63" t="str">
            <v>ML.</v>
          </cell>
          <cell r="D63">
            <v>160</v>
          </cell>
          <cell r="E63">
            <v>34327</v>
          </cell>
          <cell r="F63">
            <v>34327</v>
          </cell>
        </row>
        <row r="64">
          <cell r="A64">
            <v>13.5</v>
          </cell>
          <cell r="B64" t="str">
            <v>a-5 Diámetro 16"</v>
          </cell>
          <cell r="C64" t="str">
            <v xml:space="preserve"> ML.</v>
          </cell>
          <cell r="D64">
            <v>168</v>
          </cell>
          <cell r="E64">
            <v>42923</v>
          </cell>
          <cell r="F64">
            <v>42923</v>
          </cell>
        </row>
        <row r="65">
          <cell r="A65">
            <v>13.6</v>
          </cell>
          <cell r="B65" t="str">
            <v>a-6 Diámetro 18"</v>
          </cell>
          <cell r="C65" t="str">
            <v xml:space="preserve"> ML.</v>
          </cell>
          <cell r="D65">
            <v>150</v>
          </cell>
          <cell r="E65">
            <v>55594</v>
          </cell>
          <cell r="F65">
            <v>55594</v>
          </cell>
        </row>
        <row r="66">
          <cell r="A66">
            <v>13.7</v>
          </cell>
          <cell r="B66" t="str">
            <v>a-7 Diámetro 20"</v>
          </cell>
          <cell r="C66" t="str">
            <v xml:space="preserve"> ML.</v>
          </cell>
          <cell r="D66">
            <v>90</v>
          </cell>
          <cell r="E66">
            <v>70347</v>
          </cell>
          <cell r="F66">
            <v>70347</v>
          </cell>
        </row>
        <row r="67">
          <cell r="B67" t="str">
            <v xml:space="preserve">b- Construcción de sumideros de entrada lateral, de acuerdo con  las normas y diseños de la E.A.A.B. </v>
          </cell>
        </row>
        <row r="68">
          <cell r="A68">
            <v>13.8</v>
          </cell>
          <cell r="B68" t="str">
            <v xml:space="preserve">  b-1 Sumidero SL 250</v>
          </cell>
          <cell r="C68" t="str">
            <v>UN</v>
          </cell>
          <cell r="D68">
            <v>106</v>
          </cell>
          <cell r="E68">
            <v>962244</v>
          </cell>
          <cell r="F68">
            <v>962244</v>
          </cell>
        </row>
        <row r="69">
          <cell r="A69">
            <v>13.9</v>
          </cell>
          <cell r="B69" t="str">
            <v xml:space="preserve">  b-2 Sumidero SL 150</v>
          </cell>
          <cell r="C69" t="str">
            <v>UN</v>
          </cell>
          <cell r="D69">
            <v>283</v>
          </cell>
          <cell r="E69">
            <v>674283</v>
          </cell>
          <cell r="F69">
            <v>674283</v>
          </cell>
        </row>
        <row r="70">
          <cell r="A70" t="str">
            <v>13.10.</v>
          </cell>
          <cell r="B70" t="str">
            <v xml:space="preserve">  b-3 Sumidero SL 250 ESPECIAL</v>
          </cell>
          <cell r="C70" t="str">
            <v>UN</v>
          </cell>
          <cell r="D70">
            <v>106</v>
          </cell>
          <cell r="E70">
            <v>962244</v>
          </cell>
          <cell r="F70">
            <v>962244</v>
          </cell>
        </row>
        <row r="71">
          <cell r="B71" t="str">
            <v>c- Construcción de pozos de inspección de acuerdo con las normas y diseños de la EAAB.; incluye marco y tapa.</v>
          </cell>
        </row>
        <row r="72">
          <cell r="A72">
            <v>13.11</v>
          </cell>
          <cell r="B72" t="str">
            <v xml:space="preserve">c-1 Pozo </v>
          </cell>
          <cell r="C72" t="str">
            <v>UN</v>
          </cell>
          <cell r="D72">
            <v>14</v>
          </cell>
          <cell r="E72">
            <v>452000</v>
          </cell>
          <cell r="F72">
            <v>452000</v>
          </cell>
        </row>
        <row r="73">
          <cell r="B73" t="str">
            <v>d - Construcción de conos de reducción para pozos (Incluye aro y tapa)</v>
          </cell>
        </row>
        <row r="74">
          <cell r="A74">
            <v>13.12</v>
          </cell>
          <cell r="B74" t="str">
            <v>d-1 Altura 0,4 m.</v>
          </cell>
          <cell r="C74" t="str">
            <v>UN</v>
          </cell>
          <cell r="D74">
            <v>30</v>
          </cell>
          <cell r="E74">
            <v>189230</v>
          </cell>
          <cell r="F74">
            <v>189230</v>
          </cell>
        </row>
        <row r="75">
          <cell r="A75">
            <v>13.13</v>
          </cell>
          <cell r="B75" t="str">
            <v>d-2 Altura 0,8 m.</v>
          </cell>
          <cell r="C75" t="str">
            <v>UN</v>
          </cell>
          <cell r="D75">
            <v>26</v>
          </cell>
          <cell r="E75">
            <v>232069</v>
          </cell>
          <cell r="F75">
            <v>232069</v>
          </cell>
        </row>
        <row r="76">
          <cell r="A76">
            <v>13.14</v>
          </cell>
          <cell r="B76" t="str">
            <v>e - Suministro e instalación de aros y tapas para cámaras</v>
          </cell>
          <cell r="C76" t="str">
            <v>UN</v>
          </cell>
          <cell r="D76">
            <v>4</v>
          </cell>
          <cell r="E76">
            <v>70000</v>
          </cell>
          <cell r="F76">
            <v>70000</v>
          </cell>
        </row>
        <row r="77">
          <cell r="A77">
            <v>13.15</v>
          </cell>
          <cell r="B77" t="str">
            <v>f - Construcción de bases y cañuelas para pozos</v>
          </cell>
          <cell r="C77" t="str">
            <v>UN</v>
          </cell>
          <cell r="D77">
            <v>46</v>
          </cell>
          <cell r="E77">
            <v>172445</v>
          </cell>
          <cell r="F77">
            <v>172445</v>
          </cell>
        </row>
        <row r="78">
          <cell r="A78">
            <v>13.16</v>
          </cell>
          <cell r="B78" t="str">
            <v>g - Localización y nivelación de pozos existentes hasta la cota rasante</v>
          </cell>
          <cell r="C78" t="str">
            <v>UN</v>
          </cell>
          <cell r="D78">
            <v>269</v>
          </cell>
          <cell r="E78">
            <v>175377</v>
          </cell>
          <cell r="F78">
            <v>175377</v>
          </cell>
        </row>
        <row r="79">
          <cell r="A79">
            <v>13.17</v>
          </cell>
          <cell r="B79" t="str">
            <v>h - Recalce de sumideros (verticales y horizontales)</v>
          </cell>
          <cell r="C79" t="str">
            <v>UN</v>
          </cell>
          <cell r="D79">
            <v>197</v>
          </cell>
          <cell r="E79">
            <v>344578</v>
          </cell>
          <cell r="F79">
            <v>344578</v>
          </cell>
        </row>
        <row r="80">
          <cell r="A80">
            <v>13.18</v>
          </cell>
          <cell r="B80" t="str">
            <v>i - Traslado de sumideros (verticales y horizontales; Aprox 5 mt)</v>
          </cell>
          <cell r="C80" t="str">
            <v>UN</v>
          </cell>
          <cell r="D80">
            <v>76</v>
          </cell>
          <cell r="E80">
            <v>52750</v>
          </cell>
          <cell r="F80">
            <v>52750</v>
          </cell>
        </row>
        <row r="81">
          <cell r="A81">
            <v>13.19</v>
          </cell>
          <cell r="B81" t="str">
            <v xml:space="preserve">j - Limpieza de sumideros </v>
          </cell>
          <cell r="C81" t="str">
            <v>UN</v>
          </cell>
          <cell r="D81">
            <v>273</v>
          </cell>
          <cell r="E81">
            <v>65375</v>
          </cell>
          <cell r="F81">
            <v>65375</v>
          </cell>
        </row>
        <row r="82">
          <cell r="B82" t="str">
            <v xml:space="preserve">OBRAS PARA RED DE ACUEDUCTO </v>
          </cell>
        </row>
        <row r="83">
          <cell r="B83" t="str">
            <v>Suministro y colocación de tuberías PVC</v>
          </cell>
        </row>
        <row r="84">
          <cell r="A84">
            <v>14.1</v>
          </cell>
          <cell r="B84" t="str">
            <v xml:space="preserve">a - Diámetro = 2" </v>
          </cell>
          <cell r="C84" t="str">
            <v>ML</v>
          </cell>
          <cell r="D84">
            <v>8</v>
          </cell>
          <cell r="E84">
            <v>6190</v>
          </cell>
          <cell r="F84">
            <v>6190</v>
          </cell>
        </row>
        <row r="85">
          <cell r="A85">
            <v>14.2</v>
          </cell>
          <cell r="B85" t="str">
            <v>b - Diámetro = 3"</v>
          </cell>
          <cell r="C85" t="str">
            <v>ML</v>
          </cell>
          <cell r="D85">
            <v>10</v>
          </cell>
          <cell r="E85">
            <v>11863</v>
          </cell>
          <cell r="F85">
            <v>11863</v>
          </cell>
        </row>
        <row r="86">
          <cell r="A86">
            <v>14.3</v>
          </cell>
          <cell r="B86" t="str">
            <v>c - Diámetro = 4"</v>
          </cell>
          <cell r="C86" t="str">
            <v>ML</v>
          </cell>
          <cell r="D86">
            <v>380</v>
          </cell>
          <cell r="E86">
            <v>19164</v>
          </cell>
          <cell r="F86">
            <v>19164</v>
          </cell>
        </row>
        <row r="87">
          <cell r="A87">
            <v>14.4</v>
          </cell>
          <cell r="B87" t="str">
            <v>d - Diámetro = 6"</v>
          </cell>
          <cell r="C87" t="str">
            <v>ML</v>
          </cell>
          <cell r="D87">
            <v>3780</v>
          </cell>
          <cell r="E87">
            <v>40677</v>
          </cell>
          <cell r="F87">
            <v>40677</v>
          </cell>
        </row>
        <row r="88">
          <cell r="A88">
            <v>14.5</v>
          </cell>
          <cell r="B88" t="str">
            <v>e - Diámetro = 8"</v>
          </cell>
          <cell r="C88" t="str">
            <v>ML</v>
          </cell>
          <cell r="D88">
            <v>804</v>
          </cell>
          <cell r="E88">
            <v>68327</v>
          </cell>
          <cell r="F88">
            <v>68327</v>
          </cell>
        </row>
        <row r="89">
          <cell r="A89">
            <v>14.6</v>
          </cell>
          <cell r="B89" t="str">
            <v>f - Diámetro = 12"</v>
          </cell>
          <cell r="C89" t="str">
            <v>ML</v>
          </cell>
          <cell r="D89">
            <v>1360</v>
          </cell>
          <cell r="E89">
            <v>145339</v>
          </cell>
          <cell r="F89">
            <v>145339</v>
          </cell>
        </row>
        <row r="90">
          <cell r="A90">
            <v>14.7</v>
          </cell>
          <cell r="B90" t="str">
            <v>g - Cárcamos para protección de redes de Acueducto de 0,90 m.</v>
          </cell>
          <cell r="C90" t="str">
            <v>ML</v>
          </cell>
          <cell r="D90">
            <v>396</v>
          </cell>
          <cell r="E90">
            <v>185940</v>
          </cell>
          <cell r="F90">
            <v>185940</v>
          </cell>
        </row>
        <row r="91">
          <cell r="B91" t="str">
            <v>Suministro y colocación de accesorios de los siguientes tipos:</v>
          </cell>
        </row>
        <row r="92">
          <cell r="B92" t="str">
            <v>a - Codos 11 1/4</v>
          </cell>
          <cell r="C92" t="str">
            <v xml:space="preserve"> </v>
          </cell>
          <cell r="D92" t="str">
            <v xml:space="preserve"> </v>
          </cell>
        </row>
        <row r="93">
          <cell r="A93">
            <v>14.8</v>
          </cell>
          <cell r="B93" t="str">
            <v>a1 - Diámetro = 2"</v>
          </cell>
          <cell r="C93" t="str">
            <v>UN</v>
          </cell>
          <cell r="D93">
            <v>2</v>
          </cell>
          <cell r="E93">
            <v>5250</v>
          </cell>
          <cell r="F93">
            <v>5250</v>
          </cell>
        </row>
        <row r="94">
          <cell r="A94">
            <v>14.9</v>
          </cell>
          <cell r="B94" t="str">
            <v>a2 - Diámetro = 3"</v>
          </cell>
          <cell r="C94" t="str">
            <v>UN</v>
          </cell>
          <cell r="D94">
            <v>2</v>
          </cell>
          <cell r="E94">
            <v>9852</v>
          </cell>
          <cell r="F94">
            <v>9852</v>
          </cell>
        </row>
        <row r="95">
          <cell r="A95" t="str">
            <v>14.10.</v>
          </cell>
          <cell r="B95" t="str">
            <v>a3 - Diámetro = 4"</v>
          </cell>
          <cell r="C95" t="str">
            <v>UN</v>
          </cell>
          <cell r="D95">
            <v>2</v>
          </cell>
          <cell r="E95">
            <v>14250</v>
          </cell>
          <cell r="F95">
            <v>14250</v>
          </cell>
        </row>
        <row r="96">
          <cell r="A96">
            <v>14.11</v>
          </cell>
          <cell r="B96" t="str">
            <v>a4 - Diámetro = 6"</v>
          </cell>
          <cell r="C96" t="str">
            <v>UN</v>
          </cell>
          <cell r="D96">
            <v>2</v>
          </cell>
          <cell r="E96">
            <v>22510</v>
          </cell>
          <cell r="F96">
            <v>22510</v>
          </cell>
        </row>
        <row r="97">
          <cell r="A97">
            <v>14.12</v>
          </cell>
          <cell r="B97" t="str">
            <v>a5 - Diámetro = 8"</v>
          </cell>
          <cell r="C97" t="str">
            <v>UN</v>
          </cell>
          <cell r="D97">
            <v>2</v>
          </cell>
          <cell r="E97">
            <v>82690</v>
          </cell>
          <cell r="F97">
            <v>82690</v>
          </cell>
        </row>
        <row r="98">
          <cell r="A98">
            <v>14.13</v>
          </cell>
          <cell r="B98" t="str">
            <v>a6 - Diámetro = 12"</v>
          </cell>
          <cell r="C98" t="str">
            <v>UN</v>
          </cell>
          <cell r="D98">
            <v>2</v>
          </cell>
          <cell r="E98">
            <v>112562</v>
          </cell>
          <cell r="F98">
            <v>112562</v>
          </cell>
        </row>
        <row r="99">
          <cell r="B99" t="str">
            <v xml:space="preserve"> b - Codos de 22 1/2</v>
          </cell>
          <cell r="F99">
            <v>0</v>
          </cell>
        </row>
        <row r="100">
          <cell r="A100">
            <v>14.14</v>
          </cell>
          <cell r="B100" t="str">
            <v>b1 - Diámetro = 2"</v>
          </cell>
          <cell r="C100" t="str">
            <v>UN</v>
          </cell>
          <cell r="D100">
            <v>2</v>
          </cell>
          <cell r="E100">
            <v>5250</v>
          </cell>
          <cell r="F100">
            <v>5250</v>
          </cell>
        </row>
        <row r="101">
          <cell r="A101">
            <v>14.15</v>
          </cell>
          <cell r="B101" t="str">
            <v>b2 - Diámetro = 3"</v>
          </cell>
          <cell r="C101" t="str">
            <v>UN</v>
          </cell>
          <cell r="D101">
            <v>2</v>
          </cell>
          <cell r="E101">
            <v>9852</v>
          </cell>
          <cell r="F101">
            <v>9852</v>
          </cell>
        </row>
        <row r="102">
          <cell r="A102">
            <v>14.16</v>
          </cell>
          <cell r="B102" t="str">
            <v>b3 - Diámetro = 4"</v>
          </cell>
          <cell r="C102" t="str">
            <v>UN</v>
          </cell>
          <cell r="D102">
            <v>2</v>
          </cell>
          <cell r="E102">
            <v>14250</v>
          </cell>
          <cell r="F102">
            <v>14250</v>
          </cell>
        </row>
        <row r="103">
          <cell r="A103">
            <v>14.17</v>
          </cell>
          <cell r="B103" t="str">
            <v>b4 - Diámetro = 6"</v>
          </cell>
          <cell r="C103" t="str">
            <v>UN</v>
          </cell>
          <cell r="D103">
            <v>2</v>
          </cell>
          <cell r="E103">
            <v>52320</v>
          </cell>
          <cell r="F103">
            <v>52320</v>
          </cell>
        </row>
        <row r="104">
          <cell r="A104">
            <v>14.18</v>
          </cell>
          <cell r="B104" t="str">
            <v>b5 - Diámetro = 8"</v>
          </cell>
          <cell r="C104" t="str">
            <v>UN</v>
          </cell>
          <cell r="D104">
            <v>2</v>
          </cell>
          <cell r="E104">
            <v>75250</v>
          </cell>
          <cell r="F104">
            <v>75250</v>
          </cell>
        </row>
        <row r="105">
          <cell r="A105">
            <v>14.19</v>
          </cell>
          <cell r="B105" t="str">
            <v>b6 - Diámetro = 12"</v>
          </cell>
          <cell r="C105" t="str">
            <v>UN</v>
          </cell>
          <cell r="D105">
            <v>2</v>
          </cell>
          <cell r="E105">
            <v>210432</v>
          </cell>
          <cell r="F105">
            <v>210432</v>
          </cell>
        </row>
        <row r="106">
          <cell r="B106" t="str">
            <v>c - Codos de 45</v>
          </cell>
          <cell r="F106">
            <v>0</v>
          </cell>
        </row>
        <row r="107">
          <cell r="A107" t="str">
            <v>14.20.</v>
          </cell>
          <cell r="B107" t="str">
            <v>c1 - Diámetro = 2"</v>
          </cell>
          <cell r="C107" t="str">
            <v>UN</v>
          </cell>
          <cell r="D107">
            <v>6</v>
          </cell>
          <cell r="E107">
            <v>5250</v>
          </cell>
          <cell r="F107">
            <v>5250</v>
          </cell>
        </row>
        <row r="108">
          <cell r="A108">
            <v>14.21</v>
          </cell>
          <cell r="B108" t="str">
            <v>c2 - Diámetro = 3"</v>
          </cell>
          <cell r="C108" t="str">
            <v>UN</v>
          </cell>
          <cell r="D108">
            <v>10</v>
          </cell>
          <cell r="E108">
            <v>16520</v>
          </cell>
          <cell r="F108">
            <v>16520</v>
          </cell>
        </row>
        <row r="109">
          <cell r="A109">
            <v>14.22</v>
          </cell>
          <cell r="B109" t="str">
            <v>c3 - Diámetro = 4"</v>
          </cell>
          <cell r="C109" t="str">
            <v>UN</v>
          </cell>
          <cell r="D109">
            <v>36</v>
          </cell>
          <cell r="E109">
            <v>23100</v>
          </cell>
          <cell r="F109">
            <v>23100</v>
          </cell>
        </row>
        <row r="110">
          <cell r="A110">
            <v>14.23</v>
          </cell>
          <cell r="B110" t="str">
            <v>c4 - Diámetro = 6"</v>
          </cell>
          <cell r="C110" t="str">
            <v>UN</v>
          </cell>
          <cell r="D110">
            <v>30</v>
          </cell>
          <cell r="E110">
            <v>30250</v>
          </cell>
          <cell r="F110">
            <v>30250</v>
          </cell>
        </row>
        <row r="111">
          <cell r="A111">
            <v>14.24</v>
          </cell>
          <cell r="B111" t="str">
            <v>c5 - Diámetro = 8"</v>
          </cell>
          <cell r="C111" t="str">
            <v>UN</v>
          </cell>
          <cell r="D111">
            <v>4</v>
          </cell>
          <cell r="E111">
            <v>34120</v>
          </cell>
          <cell r="F111">
            <v>34120</v>
          </cell>
        </row>
        <row r="112">
          <cell r="A112">
            <v>14.25</v>
          </cell>
          <cell r="B112" t="str">
            <v>c6 - Diámetro = 12"</v>
          </cell>
          <cell r="C112" t="str">
            <v>UN</v>
          </cell>
          <cell r="D112">
            <v>6</v>
          </cell>
          <cell r="E112">
            <v>45230</v>
          </cell>
          <cell r="F112">
            <v>45230</v>
          </cell>
        </row>
        <row r="113">
          <cell r="B113" t="str">
            <v>d - Codos de 90</v>
          </cell>
          <cell r="F113">
            <v>0</v>
          </cell>
        </row>
        <row r="114">
          <cell r="A114">
            <v>14.26</v>
          </cell>
          <cell r="B114" t="str">
            <v>d1 - Diámetro = 2"</v>
          </cell>
          <cell r="C114" t="str">
            <v>UN</v>
          </cell>
          <cell r="D114">
            <v>2</v>
          </cell>
          <cell r="E114">
            <v>39070</v>
          </cell>
          <cell r="F114">
            <v>39070</v>
          </cell>
        </row>
        <row r="115">
          <cell r="A115">
            <v>14.27</v>
          </cell>
          <cell r="B115" t="str">
            <v>d2 - Diámetro = 3"</v>
          </cell>
          <cell r="C115" t="str">
            <v>UN</v>
          </cell>
          <cell r="D115">
            <v>2</v>
          </cell>
          <cell r="E115">
            <v>58224</v>
          </cell>
          <cell r="F115">
            <v>58224</v>
          </cell>
        </row>
        <row r="116">
          <cell r="A116">
            <v>14.28</v>
          </cell>
          <cell r="B116" t="str">
            <v>d3 - Diámetro = 4"</v>
          </cell>
          <cell r="C116" t="str">
            <v>UN</v>
          </cell>
          <cell r="D116">
            <v>2</v>
          </cell>
          <cell r="E116">
            <v>85697</v>
          </cell>
          <cell r="F116">
            <v>85697</v>
          </cell>
        </row>
        <row r="117">
          <cell r="A117">
            <v>14.29</v>
          </cell>
          <cell r="B117" t="str">
            <v>d4 - Diámetro = 6"</v>
          </cell>
          <cell r="C117" t="str">
            <v>UN</v>
          </cell>
          <cell r="D117">
            <v>3</v>
          </cell>
          <cell r="E117">
            <v>191083</v>
          </cell>
          <cell r="F117">
            <v>191083</v>
          </cell>
        </row>
        <row r="118">
          <cell r="A118" t="str">
            <v>14.30.</v>
          </cell>
          <cell r="B118" t="str">
            <v>d5 - Diámetro = 8"</v>
          </cell>
          <cell r="C118" t="str">
            <v>UN</v>
          </cell>
          <cell r="D118">
            <v>2</v>
          </cell>
          <cell r="E118">
            <v>427558</v>
          </cell>
          <cell r="F118">
            <v>427558</v>
          </cell>
        </row>
        <row r="119">
          <cell r="A119">
            <v>14.31</v>
          </cell>
          <cell r="B119" t="str">
            <v>d6 - Diámetro = 12"</v>
          </cell>
          <cell r="C119" t="str">
            <v>UN</v>
          </cell>
          <cell r="D119">
            <v>2</v>
          </cell>
          <cell r="E119">
            <v>945852</v>
          </cell>
          <cell r="F119">
            <v>945852</v>
          </cell>
        </row>
        <row r="120">
          <cell r="A120">
            <v>14.32</v>
          </cell>
          <cell r="B120" t="str">
            <v>Empates para tubería tipo A Diámetro = 12" X 6"</v>
          </cell>
          <cell r="C120" t="str">
            <v>UN</v>
          </cell>
          <cell r="D120">
            <v>1</v>
          </cell>
          <cell r="E120">
            <v>4950</v>
          </cell>
          <cell r="F120">
            <v>4950</v>
          </cell>
        </row>
        <row r="121">
          <cell r="A121">
            <v>14.33</v>
          </cell>
          <cell r="B121" t="str">
            <v>Empates para tubería tipo B Diámetro = 3"</v>
          </cell>
          <cell r="C121" t="str">
            <v>UN</v>
          </cell>
          <cell r="D121">
            <v>3</v>
          </cell>
          <cell r="E121">
            <v>4950</v>
          </cell>
          <cell r="F121">
            <v>4950</v>
          </cell>
        </row>
        <row r="122">
          <cell r="A122">
            <v>14.34</v>
          </cell>
          <cell r="B122" t="str">
            <v>Empates para tubería tipo B Diámetro = 4"</v>
          </cell>
          <cell r="C122" t="str">
            <v>UN</v>
          </cell>
          <cell r="D122">
            <v>3</v>
          </cell>
          <cell r="E122">
            <v>4950</v>
          </cell>
          <cell r="F122">
            <v>4950</v>
          </cell>
        </row>
        <row r="123">
          <cell r="A123">
            <v>14.35</v>
          </cell>
          <cell r="B123" t="str">
            <v>Empates para tubería tipo B Diámetro = 6"</v>
          </cell>
          <cell r="C123" t="str">
            <v>UN</v>
          </cell>
          <cell r="D123">
            <v>2</v>
          </cell>
          <cell r="E123">
            <v>4950</v>
          </cell>
          <cell r="F123">
            <v>4950</v>
          </cell>
        </row>
        <row r="124">
          <cell r="A124">
            <v>14.36</v>
          </cell>
          <cell r="B124" t="str">
            <v>Empates para tubería tipo B Diámetro = 8"</v>
          </cell>
          <cell r="C124" t="str">
            <v>UN</v>
          </cell>
          <cell r="D124">
            <v>2</v>
          </cell>
          <cell r="E124">
            <v>4950</v>
          </cell>
          <cell r="F124">
            <v>4950</v>
          </cell>
        </row>
        <row r="125">
          <cell r="A125">
            <v>14.37</v>
          </cell>
          <cell r="B125" t="str">
            <v>Empates para tubería tipo E Diámetro = 4"</v>
          </cell>
          <cell r="C125" t="str">
            <v>UN</v>
          </cell>
          <cell r="D125">
            <v>1</v>
          </cell>
          <cell r="E125">
            <v>4950</v>
          </cell>
          <cell r="F125">
            <v>4950</v>
          </cell>
        </row>
        <row r="126">
          <cell r="A126">
            <v>14.38</v>
          </cell>
          <cell r="B126" t="str">
            <v>Empates para tubería tipo E Diámetro = 6"</v>
          </cell>
          <cell r="C126" t="str">
            <v>UN</v>
          </cell>
          <cell r="D126">
            <v>1</v>
          </cell>
          <cell r="E126">
            <v>4950</v>
          </cell>
          <cell r="F126">
            <v>4950</v>
          </cell>
        </row>
        <row r="127">
          <cell r="A127">
            <v>14.39</v>
          </cell>
          <cell r="B127" t="str">
            <v>Empates para tubería tipo E Diámetro = 8"</v>
          </cell>
          <cell r="C127" t="str">
            <v>UN</v>
          </cell>
          <cell r="D127">
            <v>1</v>
          </cell>
          <cell r="E127">
            <v>4950</v>
          </cell>
          <cell r="F127">
            <v>4950</v>
          </cell>
        </row>
        <row r="128">
          <cell r="A128" t="str">
            <v>14.40.</v>
          </cell>
          <cell r="B128" t="str">
            <v>Empates para tubería tipo E Diámetro = 8" X 12"</v>
          </cell>
          <cell r="C128" t="str">
            <v>UN</v>
          </cell>
          <cell r="D128">
            <v>1</v>
          </cell>
          <cell r="E128">
            <v>4950</v>
          </cell>
          <cell r="F128">
            <v>4950</v>
          </cell>
        </row>
        <row r="129">
          <cell r="A129">
            <v>14.41</v>
          </cell>
          <cell r="B129" t="str">
            <v>Empates para tubería tipo E Diámetro = 12"</v>
          </cell>
          <cell r="C129" t="str">
            <v>UN</v>
          </cell>
          <cell r="D129">
            <v>1</v>
          </cell>
          <cell r="E129">
            <v>4950</v>
          </cell>
          <cell r="F129">
            <v>4950</v>
          </cell>
        </row>
        <row r="130">
          <cell r="A130">
            <v>14.42</v>
          </cell>
          <cell r="B130" t="str">
            <v>Empates para tubería tipo E Diámetro = 12" X 6"</v>
          </cell>
          <cell r="C130" t="str">
            <v>UN</v>
          </cell>
          <cell r="D130">
            <v>1</v>
          </cell>
          <cell r="E130">
            <v>4950</v>
          </cell>
          <cell r="F130">
            <v>4950</v>
          </cell>
        </row>
        <row r="131">
          <cell r="A131">
            <v>14.43</v>
          </cell>
          <cell r="B131" t="str">
            <v>Empates para tubería tipo F Diámetro = 3"</v>
          </cell>
          <cell r="C131" t="str">
            <v>UN</v>
          </cell>
          <cell r="D131">
            <v>4</v>
          </cell>
          <cell r="E131">
            <v>4950</v>
          </cell>
          <cell r="F131">
            <v>4950</v>
          </cell>
        </row>
        <row r="132">
          <cell r="A132">
            <v>14.44</v>
          </cell>
          <cell r="B132" t="str">
            <v>Empates para tubería tipo F Diámetro = 4"</v>
          </cell>
          <cell r="C132" t="str">
            <v>UN</v>
          </cell>
          <cell r="D132">
            <v>4</v>
          </cell>
          <cell r="E132">
            <v>4950</v>
          </cell>
          <cell r="F132">
            <v>4950</v>
          </cell>
        </row>
        <row r="133">
          <cell r="A133">
            <v>14.45</v>
          </cell>
          <cell r="B133" t="str">
            <v>Empates para tubería tipo F Diámetro = 6"</v>
          </cell>
          <cell r="C133" t="str">
            <v>UN</v>
          </cell>
          <cell r="D133">
            <v>4</v>
          </cell>
          <cell r="E133">
            <v>4950</v>
          </cell>
          <cell r="F133">
            <v>4950</v>
          </cell>
        </row>
        <row r="134">
          <cell r="A134">
            <v>14.46</v>
          </cell>
          <cell r="B134" t="str">
            <v>Empates para tubería tipo F Diámetro = 8"</v>
          </cell>
          <cell r="C134" t="str">
            <v>UN</v>
          </cell>
          <cell r="D134">
            <v>2</v>
          </cell>
          <cell r="E134">
            <v>4950</v>
          </cell>
          <cell r="F134">
            <v>4950</v>
          </cell>
        </row>
        <row r="135">
          <cell r="A135">
            <v>14.47</v>
          </cell>
          <cell r="B135" t="str">
            <v>Empates para tubería tipo F Diámetro = 12"</v>
          </cell>
          <cell r="C135" t="str">
            <v>UN</v>
          </cell>
          <cell r="D135">
            <v>2</v>
          </cell>
          <cell r="E135">
            <v>4950</v>
          </cell>
          <cell r="F135">
            <v>4950</v>
          </cell>
        </row>
        <row r="136">
          <cell r="A136">
            <v>14.48</v>
          </cell>
          <cell r="B136" t="str">
            <v>Empates para tubería tipo F Diámetro = 12" X 6"</v>
          </cell>
          <cell r="C136" t="str">
            <v>UN</v>
          </cell>
          <cell r="D136">
            <v>1</v>
          </cell>
          <cell r="E136">
            <v>206200</v>
          </cell>
          <cell r="F136">
            <v>206200</v>
          </cell>
        </row>
        <row r="137">
          <cell r="A137">
            <v>14.49</v>
          </cell>
          <cell r="B137" t="str">
            <v>Empates para tubería tipo I Diámetro 4"</v>
          </cell>
          <cell r="C137" t="str">
            <v>UN</v>
          </cell>
          <cell r="D137">
            <v>1</v>
          </cell>
          <cell r="E137">
            <v>4950</v>
          </cell>
          <cell r="F137">
            <v>4950</v>
          </cell>
        </row>
        <row r="138">
          <cell r="A138" t="str">
            <v>14.50.</v>
          </cell>
          <cell r="B138" t="str">
            <v>Empates para tubería tipo I* Diámetro = 3"</v>
          </cell>
          <cell r="C138" t="str">
            <v>UN</v>
          </cell>
          <cell r="D138">
            <v>1</v>
          </cell>
          <cell r="E138">
            <v>4950</v>
          </cell>
          <cell r="F138">
            <v>4950</v>
          </cell>
        </row>
        <row r="139">
          <cell r="A139">
            <v>14.51</v>
          </cell>
          <cell r="B139" t="str">
            <v>Empates para tubería tipo I* Diámetro = 4"</v>
          </cell>
          <cell r="C139" t="str">
            <v>UN</v>
          </cell>
          <cell r="D139">
            <v>1</v>
          </cell>
          <cell r="E139">
            <v>4950</v>
          </cell>
          <cell r="F139">
            <v>4950</v>
          </cell>
        </row>
        <row r="140">
          <cell r="A140">
            <v>14.52</v>
          </cell>
          <cell r="B140" t="str">
            <v>Empates para tubería tipo I* Diámetro = 6"</v>
          </cell>
          <cell r="C140" t="str">
            <v>UN</v>
          </cell>
          <cell r="D140">
            <v>3</v>
          </cell>
          <cell r="E140">
            <v>4950</v>
          </cell>
          <cell r="F140">
            <v>4950</v>
          </cell>
        </row>
        <row r="141">
          <cell r="A141">
            <v>14.53</v>
          </cell>
          <cell r="B141" t="str">
            <v>Empates para tubería tipo J* Diámetro = 2"</v>
          </cell>
          <cell r="C141" t="str">
            <v>UN</v>
          </cell>
          <cell r="D141">
            <v>4</v>
          </cell>
          <cell r="E141">
            <v>4950</v>
          </cell>
          <cell r="F141">
            <v>4950</v>
          </cell>
        </row>
        <row r="142">
          <cell r="A142">
            <v>14.54</v>
          </cell>
          <cell r="B142" t="str">
            <v>Hidrantes de Diámetro = 6"</v>
          </cell>
          <cell r="C142" t="str">
            <v>UN</v>
          </cell>
          <cell r="D142">
            <v>3</v>
          </cell>
          <cell r="E142">
            <v>2462915</v>
          </cell>
          <cell r="F142">
            <v>2462915</v>
          </cell>
        </row>
        <row r="143">
          <cell r="B143" t="str">
            <v>Reducciones HFELPVC</v>
          </cell>
          <cell r="F143">
            <v>0</v>
          </cell>
        </row>
        <row r="144">
          <cell r="A144">
            <v>14.55</v>
          </cell>
          <cell r="B144" t="str">
            <v xml:space="preserve">a - Diámetro = 4" X 2" </v>
          </cell>
          <cell r="C144" t="str">
            <v>UN</v>
          </cell>
          <cell r="D144">
            <v>2</v>
          </cell>
          <cell r="E144">
            <v>11250</v>
          </cell>
          <cell r="F144">
            <v>11250</v>
          </cell>
        </row>
        <row r="145">
          <cell r="A145">
            <v>14.56</v>
          </cell>
          <cell r="B145" t="str">
            <v>b - Diámetro = 4" X 3"</v>
          </cell>
          <cell r="C145" t="str">
            <v>UN</v>
          </cell>
          <cell r="D145">
            <v>4</v>
          </cell>
          <cell r="E145">
            <v>11560</v>
          </cell>
          <cell r="F145">
            <v>11560</v>
          </cell>
        </row>
        <row r="146">
          <cell r="A146">
            <v>14.57</v>
          </cell>
          <cell r="B146" t="str">
            <v>c - Diámetro = 6" X 2"</v>
          </cell>
          <cell r="C146" t="str">
            <v>UN</v>
          </cell>
          <cell r="D146">
            <v>1</v>
          </cell>
          <cell r="E146">
            <v>15620</v>
          </cell>
          <cell r="F146">
            <v>15620</v>
          </cell>
        </row>
        <row r="147">
          <cell r="A147">
            <v>14.58</v>
          </cell>
          <cell r="B147" t="str">
            <v>d - Diámetro = 6" X 3"</v>
          </cell>
          <cell r="C147" t="str">
            <v>UN</v>
          </cell>
          <cell r="D147">
            <v>1</v>
          </cell>
          <cell r="E147">
            <v>15985</v>
          </cell>
          <cell r="F147">
            <v>15985</v>
          </cell>
        </row>
        <row r="148">
          <cell r="A148">
            <v>14.59</v>
          </cell>
          <cell r="B148" t="str">
            <v>e - Diámetro = 6" X 4"</v>
          </cell>
          <cell r="C148" t="str">
            <v>UN</v>
          </cell>
          <cell r="D148">
            <v>2</v>
          </cell>
          <cell r="E148">
            <v>16520</v>
          </cell>
          <cell r="F148">
            <v>16520</v>
          </cell>
        </row>
        <row r="149">
          <cell r="A149" t="str">
            <v>14.60.</v>
          </cell>
          <cell r="B149" t="str">
            <v>f - Diámetro = 8" X 6"</v>
          </cell>
          <cell r="C149" t="str">
            <v>UN</v>
          </cell>
          <cell r="D149">
            <v>2</v>
          </cell>
          <cell r="E149">
            <v>17520</v>
          </cell>
          <cell r="F149">
            <v>17520</v>
          </cell>
        </row>
        <row r="150">
          <cell r="A150">
            <v>14.61</v>
          </cell>
          <cell r="B150" t="str">
            <v>g - Diámetro = 12" X 6"</v>
          </cell>
          <cell r="C150" t="str">
            <v>UN</v>
          </cell>
          <cell r="D150">
            <v>1</v>
          </cell>
          <cell r="E150">
            <v>22150</v>
          </cell>
          <cell r="F150">
            <v>22150</v>
          </cell>
        </row>
        <row r="151">
          <cell r="A151">
            <v>14.62</v>
          </cell>
          <cell r="B151" t="str">
            <v>h - Diámetro = 12" X 8"</v>
          </cell>
          <cell r="C151" t="str">
            <v>UN</v>
          </cell>
          <cell r="D151">
            <v>1</v>
          </cell>
          <cell r="E151">
            <v>23560</v>
          </cell>
          <cell r="F151">
            <v>23560</v>
          </cell>
        </row>
        <row r="152">
          <cell r="B152" t="str">
            <v>Tapones</v>
          </cell>
          <cell r="F152">
            <v>0</v>
          </cell>
        </row>
        <row r="153">
          <cell r="A153">
            <v>14.63</v>
          </cell>
          <cell r="B153" t="str">
            <v xml:space="preserve">a - Diámetro = 2" </v>
          </cell>
          <cell r="C153" t="str">
            <v>UN</v>
          </cell>
          <cell r="D153">
            <v>2</v>
          </cell>
          <cell r="E153">
            <v>71042</v>
          </cell>
          <cell r="F153">
            <v>71042</v>
          </cell>
        </row>
        <row r="154">
          <cell r="A154">
            <v>14.64</v>
          </cell>
          <cell r="B154" t="str">
            <v>b - Diámetro = 3"</v>
          </cell>
          <cell r="C154" t="str">
            <v>UN</v>
          </cell>
          <cell r="D154">
            <v>1</v>
          </cell>
          <cell r="E154">
            <v>79270</v>
          </cell>
          <cell r="F154">
            <v>79270</v>
          </cell>
        </row>
        <row r="155">
          <cell r="A155">
            <v>14.65</v>
          </cell>
          <cell r="B155" t="str">
            <v>c - Diámetro = 4"</v>
          </cell>
          <cell r="C155" t="str">
            <v>UN</v>
          </cell>
          <cell r="D155">
            <v>1</v>
          </cell>
          <cell r="E155">
            <v>98563</v>
          </cell>
          <cell r="F155">
            <v>98563</v>
          </cell>
        </row>
        <row r="156">
          <cell r="A156">
            <v>14.66</v>
          </cell>
          <cell r="B156" t="str">
            <v>d - Diámetro = 6"</v>
          </cell>
          <cell r="C156" t="str">
            <v>UN</v>
          </cell>
          <cell r="D156">
            <v>4</v>
          </cell>
          <cell r="E156">
            <v>166783</v>
          </cell>
          <cell r="F156">
            <v>166783</v>
          </cell>
        </row>
        <row r="157">
          <cell r="A157">
            <v>14.67</v>
          </cell>
          <cell r="B157" t="str">
            <v>e - Diámetro = 8"</v>
          </cell>
          <cell r="C157" t="str">
            <v>UN</v>
          </cell>
          <cell r="D157">
            <v>2</v>
          </cell>
          <cell r="E157">
            <v>255594</v>
          </cell>
          <cell r="F157">
            <v>255594</v>
          </cell>
        </row>
        <row r="158">
          <cell r="A158">
            <v>14.68</v>
          </cell>
          <cell r="B158" t="str">
            <v>f - Diámetro = 12"</v>
          </cell>
          <cell r="C158" t="str">
            <v>UN</v>
          </cell>
          <cell r="D158">
            <v>1</v>
          </cell>
          <cell r="E158">
            <v>600832</v>
          </cell>
          <cell r="F158">
            <v>600832</v>
          </cell>
        </row>
        <row r="159">
          <cell r="B159" t="str">
            <v>Tees HFELPVC</v>
          </cell>
          <cell r="F159">
            <v>0</v>
          </cell>
        </row>
        <row r="160">
          <cell r="A160">
            <v>14.69</v>
          </cell>
          <cell r="B160" t="str">
            <v>a - Diámetro = 4" X 4"</v>
          </cell>
          <cell r="C160" t="str">
            <v>UN</v>
          </cell>
          <cell r="D160">
            <v>1</v>
          </cell>
          <cell r="E160">
            <v>45924</v>
          </cell>
          <cell r="F160">
            <v>45924</v>
          </cell>
        </row>
        <row r="161">
          <cell r="A161" t="str">
            <v>14.70.</v>
          </cell>
          <cell r="B161" t="str">
            <v>b - Diámetro = 6" X 3"</v>
          </cell>
          <cell r="C161" t="str">
            <v>UN</v>
          </cell>
          <cell r="D161">
            <v>1</v>
          </cell>
          <cell r="E161">
            <v>60102</v>
          </cell>
          <cell r="F161">
            <v>60102</v>
          </cell>
        </row>
        <row r="162">
          <cell r="A162">
            <v>14.71</v>
          </cell>
          <cell r="B162" t="str">
            <v>c - Diámetro = 6" X 4"</v>
          </cell>
          <cell r="C162" t="str">
            <v>UN</v>
          </cell>
          <cell r="D162">
            <v>13</v>
          </cell>
          <cell r="E162">
            <v>61250</v>
          </cell>
          <cell r="F162">
            <v>61250</v>
          </cell>
        </row>
        <row r="163">
          <cell r="A163">
            <v>14.72</v>
          </cell>
          <cell r="B163" t="str">
            <v>d - Diámetro = 6" X 6"</v>
          </cell>
          <cell r="C163" t="str">
            <v>UN</v>
          </cell>
          <cell r="D163">
            <v>10</v>
          </cell>
          <cell r="E163">
            <v>62520</v>
          </cell>
          <cell r="F163">
            <v>62520</v>
          </cell>
        </row>
        <row r="164">
          <cell r="A164">
            <v>14.73</v>
          </cell>
          <cell r="B164" t="str">
            <v>e - Diámetro = 8" X 4"</v>
          </cell>
          <cell r="C164" t="str">
            <v>UN</v>
          </cell>
          <cell r="D164">
            <v>1</v>
          </cell>
          <cell r="E164">
            <v>62520</v>
          </cell>
          <cell r="F164">
            <v>62520</v>
          </cell>
        </row>
        <row r="165">
          <cell r="A165">
            <v>14.74</v>
          </cell>
          <cell r="B165" t="str">
            <v>f - Diámetro = 8" X 6"</v>
          </cell>
          <cell r="C165" t="str">
            <v>UN</v>
          </cell>
          <cell r="D165">
            <v>3</v>
          </cell>
          <cell r="E165">
            <v>62560</v>
          </cell>
          <cell r="F165">
            <v>62560</v>
          </cell>
        </row>
        <row r="166">
          <cell r="A166">
            <v>14.75</v>
          </cell>
          <cell r="B166" t="str">
            <v>g - Diámetro = 8" X 8"</v>
          </cell>
          <cell r="C166" t="str">
            <v>UN</v>
          </cell>
          <cell r="D166">
            <v>2</v>
          </cell>
          <cell r="E166">
            <v>68975</v>
          </cell>
          <cell r="F166">
            <v>68975</v>
          </cell>
        </row>
        <row r="167">
          <cell r="A167">
            <v>14.76</v>
          </cell>
          <cell r="B167" t="str">
            <v>h - Diámetro = 12" X 4"</v>
          </cell>
          <cell r="C167" t="str">
            <v>UN</v>
          </cell>
          <cell r="D167">
            <v>2</v>
          </cell>
          <cell r="E167">
            <v>98562</v>
          </cell>
          <cell r="F167">
            <v>98562</v>
          </cell>
        </row>
        <row r="168">
          <cell r="A168">
            <v>14.77</v>
          </cell>
          <cell r="B168" t="str">
            <v>i - Diámetro = 12" X 6"</v>
          </cell>
          <cell r="C168" t="str">
            <v>UN</v>
          </cell>
          <cell r="D168">
            <v>2</v>
          </cell>
          <cell r="E168">
            <v>897081</v>
          </cell>
          <cell r="F168">
            <v>897081</v>
          </cell>
        </row>
        <row r="169">
          <cell r="A169">
            <v>14.78</v>
          </cell>
          <cell r="B169" t="str">
            <v>j - Diámetro = 12" X 8"</v>
          </cell>
          <cell r="C169" t="str">
            <v>UN</v>
          </cell>
          <cell r="D169">
            <v>1</v>
          </cell>
          <cell r="E169">
            <v>943893</v>
          </cell>
          <cell r="F169">
            <v>943893</v>
          </cell>
        </row>
        <row r="170">
          <cell r="A170">
            <v>14.79</v>
          </cell>
          <cell r="B170" t="str">
            <v>k - Diámetro = 12" X 12"</v>
          </cell>
          <cell r="C170" t="str">
            <v>UN</v>
          </cell>
          <cell r="D170">
            <v>2</v>
          </cell>
          <cell r="E170">
            <v>1302367</v>
          </cell>
          <cell r="F170">
            <v>1302367</v>
          </cell>
        </row>
        <row r="171">
          <cell r="B171" t="str">
            <v>Válvulas HFELPVC (Incluye caja correspondiente)</v>
          </cell>
          <cell r="F171">
            <v>0</v>
          </cell>
        </row>
        <row r="172">
          <cell r="A172" t="str">
            <v>14.80.</v>
          </cell>
          <cell r="B172" t="str">
            <v>a - Diámetro = 3"</v>
          </cell>
          <cell r="C172" t="str">
            <v>UN</v>
          </cell>
          <cell r="D172">
            <v>1</v>
          </cell>
          <cell r="E172">
            <v>361008</v>
          </cell>
          <cell r="F172">
            <v>361008</v>
          </cell>
        </row>
        <row r="173">
          <cell r="A173">
            <v>14.81</v>
          </cell>
          <cell r="B173" t="str">
            <v>b - Diámetro = 4"</v>
          </cell>
          <cell r="C173" t="str">
            <v>UN</v>
          </cell>
          <cell r="D173">
            <v>14</v>
          </cell>
          <cell r="E173">
            <v>451214</v>
          </cell>
          <cell r="F173">
            <v>451214</v>
          </cell>
        </row>
        <row r="174">
          <cell r="A174">
            <v>14.82</v>
          </cell>
          <cell r="B174" t="str">
            <v>c - Diámetro = 6"</v>
          </cell>
          <cell r="C174" t="str">
            <v>UN</v>
          </cell>
          <cell r="D174">
            <v>32</v>
          </cell>
          <cell r="E174">
            <v>834966</v>
          </cell>
          <cell r="F174">
            <v>834966</v>
          </cell>
        </row>
        <row r="175">
          <cell r="A175">
            <v>14.83</v>
          </cell>
          <cell r="B175" t="str">
            <v>d - Diámetro = 8"</v>
          </cell>
          <cell r="C175" t="str">
            <v>UN</v>
          </cell>
          <cell r="D175">
            <v>2</v>
          </cell>
          <cell r="E175">
            <v>1256230</v>
          </cell>
          <cell r="F175">
            <v>1256230</v>
          </cell>
        </row>
        <row r="176">
          <cell r="A176">
            <v>14.84</v>
          </cell>
          <cell r="B176" t="str">
            <v>e - Diámetro = 12"</v>
          </cell>
          <cell r="C176" t="str">
            <v>UN</v>
          </cell>
          <cell r="D176">
            <v>3</v>
          </cell>
          <cell r="E176">
            <v>1976145</v>
          </cell>
          <cell r="F176">
            <v>1976145</v>
          </cell>
        </row>
        <row r="177">
          <cell r="A177">
            <v>14.85</v>
          </cell>
          <cell r="B177" t="str">
            <v>Conexión domiciliaria</v>
          </cell>
          <cell r="C177" t="str">
            <v>UN</v>
          </cell>
          <cell r="D177">
            <v>112</v>
          </cell>
          <cell r="E177">
            <v>44018</v>
          </cell>
          <cell r="F177">
            <v>44018</v>
          </cell>
        </row>
        <row r="178">
          <cell r="A178">
            <v>14.86</v>
          </cell>
          <cell r="B178" t="str">
            <v>Suministro e instalación de concreto para atraque de tuberías (f'c=175 Kg/cm2)</v>
          </cell>
          <cell r="C178" t="str">
            <v>M3</v>
          </cell>
          <cell r="D178">
            <v>40</v>
          </cell>
          <cell r="E178">
            <v>263217</v>
          </cell>
          <cell r="F178">
            <v>263217</v>
          </cell>
        </row>
        <row r="179">
          <cell r="A179">
            <v>14.87</v>
          </cell>
          <cell r="B179" t="str">
            <v>Construcción de cajas de inspección</v>
          </cell>
          <cell r="C179" t="str">
            <v>UN</v>
          </cell>
          <cell r="D179">
            <v>14</v>
          </cell>
          <cell r="E179">
            <v>55563</v>
          </cell>
          <cell r="F179">
            <v>55563</v>
          </cell>
        </row>
        <row r="180">
          <cell r="A180">
            <v>14.88</v>
          </cell>
          <cell r="B180" t="str">
            <v>Recalce de pozos de inspección vehiculares</v>
          </cell>
          <cell r="C180" t="str">
            <v>UN</v>
          </cell>
          <cell r="D180">
            <v>11</v>
          </cell>
          <cell r="E180">
            <v>232069</v>
          </cell>
          <cell r="F180">
            <v>232069</v>
          </cell>
        </row>
        <row r="181">
          <cell r="B181" t="str">
            <v xml:space="preserve">OBRAS PARA RED DE ENERGIA ELECTRICA </v>
          </cell>
          <cell r="F181">
            <v>0</v>
          </cell>
        </row>
        <row r="182">
          <cell r="B182" t="str">
            <v xml:space="preserve">CANALIZACION PARA REDES DE ENERGIA ELECTRICA </v>
          </cell>
          <cell r="F182">
            <v>0</v>
          </cell>
        </row>
        <row r="183">
          <cell r="A183">
            <v>15.1</v>
          </cell>
          <cell r="B183" t="str">
            <v>b2-Suministro. transporte y colocación de dos ductos de PVC-TDP  3" en cruce de calzada según norma CS207.</v>
          </cell>
          <cell r="C183" t="str">
            <v>Ml</v>
          </cell>
          <cell r="D183">
            <v>180</v>
          </cell>
          <cell r="E183">
            <v>24332</v>
          </cell>
          <cell r="F183">
            <v>24332</v>
          </cell>
        </row>
        <row r="184">
          <cell r="A184">
            <v>15.2</v>
          </cell>
          <cell r="B184" t="str">
            <v>e-Suministro, transporte. y colocación de seis ductos de PVC-TDP 4" en cruce de calzada según norma CS210.</v>
          </cell>
          <cell r="C184" t="str">
            <v>ML</v>
          </cell>
          <cell r="D184">
            <v>122</v>
          </cell>
          <cell r="E184">
            <v>81185</v>
          </cell>
          <cell r="F184">
            <v>81185</v>
          </cell>
        </row>
        <row r="185">
          <cell r="A185" t="str">
            <v xml:space="preserve"> </v>
          </cell>
          <cell r="B185" t="str">
            <v>Construcción de cajas de inspección de acuerdo con las normas y diseños de la E.E.B. ; incluye marco y tapa.</v>
          </cell>
          <cell r="F185">
            <v>0</v>
          </cell>
        </row>
        <row r="186">
          <cell r="A186">
            <v>15.3</v>
          </cell>
          <cell r="B186" t="str">
            <v xml:space="preserve">  a- cajas 1CS.(275 EEB)</v>
          </cell>
          <cell r="C186" t="str">
            <v>UND.</v>
          </cell>
          <cell r="D186">
            <v>62</v>
          </cell>
          <cell r="E186">
            <v>574000</v>
          </cell>
          <cell r="F186">
            <v>574000</v>
          </cell>
        </row>
        <row r="187">
          <cell r="A187">
            <v>15.4</v>
          </cell>
          <cell r="B187" t="str">
            <v xml:space="preserve">  b- cajas 2CS.(276 EEB)</v>
          </cell>
          <cell r="C187" t="str">
            <v>UND.</v>
          </cell>
          <cell r="D187">
            <v>58</v>
          </cell>
          <cell r="E187">
            <v>737143</v>
          </cell>
          <cell r="F187">
            <v>737143</v>
          </cell>
        </row>
        <row r="188">
          <cell r="A188">
            <v>15.5</v>
          </cell>
          <cell r="B188" t="str">
            <v xml:space="preserve">  c- cajas AP. (274 EEB)</v>
          </cell>
          <cell r="C188" t="str">
            <v>UND.</v>
          </cell>
          <cell r="D188">
            <v>250</v>
          </cell>
          <cell r="E188">
            <v>305644</v>
          </cell>
          <cell r="F188">
            <v>305644</v>
          </cell>
        </row>
        <row r="189">
          <cell r="A189">
            <v>15.6</v>
          </cell>
          <cell r="B189" t="str">
            <v xml:space="preserve">  d- caja tipo vehicular.(CS 280)</v>
          </cell>
          <cell r="C189" t="str">
            <v>UND.</v>
          </cell>
          <cell r="D189">
            <v>4</v>
          </cell>
          <cell r="E189">
            <v>1560950</v>
          </cell>
          <cell r="F189">
            <v>1560950</v>
          </cell>
        </row>
        <row r="190">
          <cell r="A190">
            <v>15.7</v>
          </cell>
          <cell r="B190" t="str">
            <v>Reconstrucción de cámaras existentes CS 274</v>
          </cell>
          <cell r="C190" t="str">
            <v>UND.</v>
          </cell>
          <cell r="D190">
            <v>20</v>
          </cell>
          <cell r="E190">
            <v>208350</v>
          </cell>
          <cell r="F190">
            <v>208350</v>
          </cell>
        </row>
        <row r="191">
          <cell r="A191">
            <v>15.8</v>
          </cell>
          <cell r="B191" t="str">
            <v>Reconstrucción de cámaras existentes CS 275</v>
          </cell>
          <cell r="C191" t="str">
            <v>UND.</v>
          </cell>
          <cell r="D191">
            <v>72</v>
          </cell>
          <cell r="E191">
            <v>430874</v>
          </cell>
          <cell r="F191">
            <v>430874</v>
          </cell>
        </row>
        <row r="192">
          <cell r="A192">
            <v>15.9</v>
          </cell>
          <cell r="B192" t="str">
            <v>Reconstrucción de cámaras existentes CS 276</v>
          </cell>
          <cell r="C192" t="str">
            <v>UND.</v>
          </cell>
          <cell r="D192">
            <v>96</v>
          </cell>
          <cell r="E192">
            <v>552858</v>
          </cell>
          <cell r="F192">
            <v>552858</v>
          </cell>
        </row>
        <row r="193">
          <cell r="A193" t="str">
            <v>15.10.</v>
          </cell>
          <cell r="B193" t="str">
            <v>Reconstrucción de cámaras existentes CS 280</v>
          </cell>
          <cell r="C193" t="str">
            <v>ML</v>
          </cell>
          <cell r="D193">
            <v>10</v>
          </cell>
          <cell r="E193">
            <v>1170712</v>
          </cell>
          <cell r="F193">
            <v>1170712</v>
          </cell>
        </row>
        <row r="194">
          <cell r="A194">
            <v>15.11</v>
          </cell>
          <cell r="B194" t="str">
            <v>Construcción canalización 2*3" PVC por circuito (incluye terminal de campana).</v>
          </cell>
          <cell r="C194" t="str">
            <v>ML</v>
          </cell>
          <cell r="D194">
            <v>7300</v>
          </cell>
          <cell r="E194">
            <v>9231</v>
          </cell>
          <cell r="F194">
            <v>9231</v>
          </cell>
        </row>
        <row r="195">
          <cell r="A195">
            <v>15.12</v>
          </cell>
          <cell r="B195" t="str">
            <v>Adaptar cámaras CS 275 y CS 276 existentes a tipo vehicular CS 280</v>
          </cell>
          <cell r="C195" t="str">
            <v>UN</v>
          </cell>
          <cell r="D195">
            <v>22</v>
          </cell>
          <cell r="E195">
            <v>1131700</v>
          </cell>
          <cell r="F195">
            <v>1131700</v>
          </cell>
        </row>
        <row r="196">
          <cell r="A196">
            <v>15.13</v>
          </cell>
          <cell r="B196" t="str">
            <v>Construcción de canalización 6*4" PVC (incluye terminal de campana).</v>
          </cell>
          <cell r="C196" t="str">
            <v>ML</v>
          </cell>
          <cell r="D196">
            <v>1840</v>
          </cell>
          <cell r="E196">
            <v>48866</v>
          </cell>
          <cell r="F196">
            <v>48866</v>
          </cell>
        </row>
        <row r="197">
          <cell r="A197">
            <v>15.14</v>
          </cell>
          <cell r="B197" t="str">
            <v>Construcción de canalización 4*4" PVC (incluye terminal de campana).</v>
          </cell>
          <cell r="C197" t="str">
            <v>ML</v>
          </cell>
          <cell r="D197">
            <v>262</v>
          </cell>
          <cell r="E197">
            <v>31731</v>
          </cell>
          <cell r="F197">
            <v>31731</v>
          </cell>
        </row>
        <row r="198">
          <cell r="A198">
            <v>15.15</v>
          </cell>
          <cell r="B198" t="str">
            <v>Construcción de canalización 3*4" PVC (incluye terminal de campana).</v>
          </cell>
          <cell r="C198" t="str">
            <v>ML</v>
          </cell>
          <cell r="D198">
            <v>670</v>
          </cell>
          <cell r="E198">
            <v>25008</v>
          </cell>
          <cell r="F198">
            <v>25008</v>
          </cell>
        </row>
        <row r="199">
          <cell r="A199">
            <v>15.16</v>
          </cell>
          <cell r="B199" t="str">
            <v>Construcción de canalización 2*4" PVC (incluye terminal de campana).</v>
          </cell>
          <cell r="C199" t="str">
            <v>ML</v>
          </cell>
          <cell r="D199">
            <v>1002</v>
          </cell>
          <cell r="E199">
            <v>17411</v>
          </cell>
          <cell r="F199">
            <v>17411</v>
          </cell>
        </row>
        <row r="200">
          <cell r="A200">
            <v>15.17</v>
          </cell>
          <cell r="B200" t="str">
            <v>Construcción de canalización 1*4" PVC (incluye terminal de campana).</v>
          </cell>
          <cell r="C200" t="str">
            <v>ML</v>
          </cell>
          <cell r="D200">
            <v>1280</v>
          </cell>
          <cell r="E200">
            <v>10066</v>
          </cell>
          <cell r="F200">
            <v>10066</v>
          </cell>
        </row>
        <row r="201">
          <cell r="A201">
            <v>15.18</v>
          </cell>
          <cell r="B201" t="str">
            <v>Suministro y prolongación de 1*1" Conduit metálica (en paraderos)</v>
          </cell>
          <cell r="C201" t="str">
            <v>ML</v>
          </cell>
          <cell r="D201">
            <v>3960</v>
          </cell>
          <cell r="E201">
            <v>9901</v>
          </cell>
          <cell r="F201">
            <v>9901</v>
          </cell>
        </row>
        <row r="202">
          <cell r="A202">
            <v>15.19</v>
          </cell>
          <cell r="B202" t="str">
            <v>Suministro y prolongación de 1*2" Conduit metálica (en paraderos)</v>
          </cell>
          <cell r="C202" t="str">
            <v>ML</v>
          </cell>
          <cell r="D202">
            <v>30</v>
          </cell>
          <cell r="E202">
            <v>17884</v>
          </cell>
          <cell r="F202">
            <v>17884</v>
          </cell>
        </row>
        <row r="203">
          <cell r="A203" t="str">
            <v>15.20.</v>
          </cell>
          <cell r="B203" t="str">
            <v>Suministro y prolongación de 1*3" Conduit metálica (en paraderos)</v>
          </cell>
          <cell r="C203" t="str">
            <v>ML</v>
          </cell>
          <cell r="D203">
            <v>124</v>
          </cell>
          <cell r="E203">
            <v>34312</v>
          </cell>
          <cell r="F203">
            <v>34312</v>
          </cell>
        </row>
        <row r="204">
          <cell r="A204">
            <v>15.21</v>
          </cell>
          <cell r="B204" t="str">
            <v>Suministro y Transporte de postes de 14 m. 750 kg AP 801</v>
          </cell>
          <cell r="C204" t="str">
            <v>UN</v>
          </cell>
          <cell r="D204">
            <v>108</v>
          </cell>
          <cell r="E204">
            <v>677427</v>
          </cell>
          <cell r="F204">
            <v>677427</v>
          </cell>
        </row>
        <row r="205">
          <cell r="A205">
            <v>15.22</v>
          </cell>
          <cell r="B205" t="str">
            <v>Ahoyada, hincada, aplomada de poste de 14 m,</v>
          </cell>
          <cell r="C205" t="str">
            <v>UN</v>
          </cell>
          <cell r="D205">
            <v>108</v>
          </cell>
          <cell r="E205">
            <v>71205</v>
          </cell>
          <cell r="F205">
            <v>71205</v>
          </cell>
        </row>
        <row r="206">
          <cell r="A206">
            <v>15.23</v>
          </cell>
          <cell r="B206" t="str">
            <v>Suministro y Transporte de postes de 12 m. 1050 kg</v>
          </cell>
          <cell r="C206" t="str">
            <v>UN</v>
          </cell>
          <cell r="D206">
            <v>4</v>
          </cell>
          <cell r="E206">
            <v>554358</v>
          </cell>
          <cell r="F206">
            <v>554358</v>
          </cell>
        </row>
        <row r="207">
          <cell r="A207">
            <v>15.24</v>
          </cell>
          <cell r="B207" t="str">
            <v>Ahoyada, hincada, aplomada de poste de 12 m, 1050 kg.</v>
          </cell>
          <cell r="C207" t="str">
            <v>UN</v>
          </cell>
          <cell r="D207">
            <v>4</v>
          </cell>
          <cell r="E207">
            <v>55500</v>
          </cell>
          <cell r="F207">
            <v>55500</v>
          </cell>
        </row>
        <row r="208">
          <cell r="A208">
            <v>15.25</v>
          </cell>
          <cell r="B208" t="str">
            <v>Suministro, transporte y montaje de Cable 3*No 1 + No 2 AWG, Aluminio, THW, AWG. Doble aislamiento</v>
          </cell>
          <cell r="C208" t="str">
            <v>UN</v>
          </cell>
          <cell r="D208">
            <v>630</v>
          </cell>
          <cell r="E208">
            <v>15750</v>
          </cell>
          <cell r="F208">
            <v>15750</v>
          </cell>
        </row>
        <row r="209">
          <cell r="A209">
            <v>15.26</v>
          </cell>
          <cell r="B209" t="str">
            <v>Suministro, transporte y montaje de Cable 3*No 2 + No 4 AWG, Aluminio, THW, AWG. Doble aislamiento</v>
          </cell>
          <cell r="C209" t="str">
            <v>UN</v>
          </cell>
          <cell r="D209">
            <v>1060</v>
          </cell>
          <cell r="E209">
            <v>11621</v>
          </cell>
          <cell r="F209">
            <v>11621</v>
          </cell>
        </row>
        <row r="210">
          <cell r="A210">
            <v>15.27</v>
          </cell>
          <cell r="B210" t="str">
            <v>Suministro, transporte y montaje de Cable 3*No 4 + No 6 AWG, Aluminio, THW, AWG. Doble aislamiento</v>
          </cell>
          <cell r="C210" t="str">
            <v>ML</v>
          </cell>
          <cell r="D210">
            <v>7100</v>
          </cell>
          <cell r="E210">
            <v>9011</v>
          </cell>
          <cell r="F210">
            <v>9011</v>
          </cell>
        </row>
        <row r="211">
          <cell r="A211">
            <v>15.28</v>
          </cell>
          <cell r="B211" t="str">
            <v>Suministro, transporte y montaje de Cable 2*No 8 thw Cu, extremos estañados, (según Norma de EEB:)</v>
          </cell>
          <cell r="C211" t="str">
            <v>ML</v>
          </cell>
          <cell r="D211">
            <v>4200</v>
          </cell>
          <cell r="E211">
            <v>3563</v>
          </cell>
          <cell r="F211">
            <v>3563</v>
          </cell>
        </row>
        <row r="212">
          <cell r="A212">
            <v>15.29</v>
          </cell>
          <cell r="B212" t="str">
            <v>Suministro, transporte y montaje de Cable 2*No 8 thw Cu, conectores de resorte en empalme</v>
          </cell>
          <cell r="C212" t="str">
            <v>ML</v>
          </cell>
          <cell r="D212">
            <v>1960</v>
          </cell>
          <cell r="E212">
            <v>4258</v>
          </cell>
          <cell r="F212">
            <v>4258</v>
          </cell>
        </row>
        <row r="213">
          <cell r="A213" t="str">
            <v>15.30.</v>
          </cell>
          <cell r="B213" t="str">
            <v>Suministro, transporte y montaje de barraje preformado 6 salidas con fusibles AP 820 circuito soporte y fijación</v>
          </cell>
          <cell r="C213" t="str">
            <v>UN</v>
          </cell>
          <cell r="D213">
            <v>12</v>
          </cell>
          <cell r="E213">
            <v>165715</v>
          </cell>
          <cell r="F213">
            <v>165715</v>
          </cell>
        </row>
        <row r="214">
          <cell r="A214">
            <v>15.31</v>
          </cell>
          <cell r="B214" t="str">
            <v>Suministro, transporte y montaje de Puesta a Tierra neutro: varilla coperweld 2.4 m. Conectores, cable No. 4 Cu</v>
          </cell>
          <cell r="C214" t="str">
            <v>UN</v>
          </cell>
          <cell r="D214">
            <v>96</v>
          </cell>
          <cell r="E214">
            <v>99887</v>
          </cell>
          <cell r="F214">
            <v>99887</v>
          </cell>
        </row>
        <row r="215">
          <cell r="A215">
            <v>15.32</v>
          </cell>
          <cell r="B215" t="str">
            <v>Suministro y colocación de marcación según normas EEB sobre postes, cámaras y circuitos.</v>
          </cell>
          <cell r="C215" t="str">
            <v>UN</v>
          </cell>
          <cell r="D215">
            <v>710</v>
          </cell>
          <cell r="E215">
            <v>25886</v>
          </cell>
          <cell r="F215">
            <v>25886</v>
          </cell>
        </row>
        <row r="216">
          <cell r="A216">
            <v>15.33</v>
          </cell>
          <cell r="B216" t="str">
            <v>Suministro, transporte y montaje de Tubería conduflex coraza PVC 3/4"</v>
          </cell>
          <cell r="C216" t="str">
            <v>ML</v>
          </cell>
          <cell r="D216">
            <v>690</v>
          </cell>
          <cell r="E216">
            <v>1708</v>
          </cell>
          <cell r="F216">
            <v>1708</v>
          </cell>
        </row>
        <row r="217">
          <cell r="A217">
            <v>15.34</v>
          </cell>
          <cell r="B217" t="str">
            <v>Suministro, transporte y montaje de Empalme multimolde de resina AP 839</v>
          </cell>
          <cell r="C217" t="str">
            <v>UN</v>
          </cell>
          <cell r="D217">
            <v>690</v>
          </cell>
          <cell r="E217">
            <v>122843</v>
          </cell>
          <cell r="F217">
            <v>122843</v>
          </cell>
        </row>
        <row r="218">
          <cell r="A218">
            <v>15.35</v>
          </cell>
          <cell r="B218" t="str">
            <v>Suministro y Transporte de  Luminarias de 400 w con fotocontrol</v>
          </cell>
          <cell r="C218" t="str">
            <v>UN</v>
          </cell>
          <cell r="D218">
            <v>260</v>
          </cell>
          <cell r="E218">
            <v>479025</v>
          </cell>
          <cell r="F218">
            <v>479025</v>
          </cell>
        </row>
        <row r="219">
          <cell r="A219">
            <v>15.36</v>
          </cell>
          <cell r="B219" t="str">
            <v>Suministro y Transporte de  Luminarias de 250 w con fotocontrol</v>
          </cell>
          <cell r="C219" t="str">
            <v>UN</v>
          </cell>
          <cell r="D219">
            <v>210</v>
          </cell>
          <cell r="E219">
            <v>454926</v>
          </cell>
          <cell r="F219">
            <v>454926</v>
          </cell>
        </row>
        <row r="220">
          <cell r="A220">
            <v>15.37</v>
          </cell>
          <cell r="B220" t="str">
            <v>Suministro y Transporte de  Luminarias de 150 w con fotocontrol</v>
          </cell>
          <cell r="C220" t="str">
            <v>UN</v>
          </cell>
          <cell r="D220">
            <v>210</v>
          </cell>
          <cell r="E220">
            <v>424899</v>
          </cell>
          <cell r="F220">
            <v>424899</v>
          </cell>
        </row>
        <row r="221">
          <cell r="A221">
            <v>15.38</v>
          </cell>
          <cell r="B221" t="str">
            <v>Suministro y Transporte de  Luminarias de 70 w con fotocontrol</v>
          </cell>
          <cell r="C221" t="str">
            <v>UN</v>
          </cell>
          <cell r="D221">
            <v>100</v>
          </cell>
          <cell r="E221">
            <v>251625</v>
          </cell>
          <cell r="F221">
            <v>251625</v>
          </cell>
        </row>
        <row r="222">
          <cell r="A222">
            <v>15.39</v>
          </cell>
          <cell r="B222" t="str">
            <v>Suministro y Transporte de  Luminarias de 50 w con fotocontrol</v>
          </cell>
          <cell r="C222" t="str">
            <v>UN</v>
          </cell>
          <cell r="D222">
            <v>240</v>
          </cell>
          <cell r="E222">
            <v>251265</v>
          </cell>
          <cell r="F222">
            <v>251265</v>
          </cell>
        </row>
        <row r="223">
          <cell r="A223" t="str">
            <v>15.40.</v>
          </cell>
          <cell r="B223" t="str">
            <v>Suministro, transporte de Bombilla de 400 w.</v>
          </cell>
          <cell r="C223" t="str">
            <v>UN</v>
          </cell>
          <cell r="D223">
            <v>260</v>
          </cell>
          <cell r="E223">
            <v>31455</v>
          </cell>
          <cell r="F223">
            <v>31455</v>
          </cell>
        </row>
        <row r="224">
          <cell r="A224">
            <v>15.41</v>
          </cell>
          <cell r="B224" t="str">
            <v>Suministro, transporte de Bombilla de 250 w.</v>
          </cell>
          <cell r="C224" t="str">
            <v>UN</v>
          </cell>
          <cell r="D224">
            <v>210</v>
          </cell>
          <cell r="E224">
            <v>31455</v>
          </cell>
          <cell r="F224">
            <v>31455</v>
          </cell>
        </row>
        <row r="225">
          <cell r="A225">
            <v>15.42</v>
          </cell>
          <cell r="B225" t="str">
            <v>Suministro, transporte de Bombilla de 150 w.</v>
          </cell>
          <cell r="C225" t="str">
            <v>UN</v>
          </cell>
          <cell r="D225">
            <v>210</v>
          </cell>
          <cell r="E225">
            <v>27960</v>
          </cell>
          <cell r="F225">
            <v>27960</v>
          </cell>
        </row>
        <row r="226">
          <cell r="A226">
            <v>15.43</v>
          </cell>
          <cell r="B226" t="str">
            <v>Suministro, transporte de Bombilla de 70 w.</v>
          </cell>
          <cell r="C226" t="str">
            <v>UN</v>
          </cell>
          <cell r="D226">
            <v>100</v>
          </cell>
          <cell r="E226">
            <v>25630</v>
          </cell>
          <cell r="F226">
            <v>25630</v>
          </cell>
        </row>
        <row r="227">
          <cell r="A227">
            <v>15.44</v>
          </cell>
          <cell r="B227" t="str">
            <v>Suministro, transporte de Bombilla de 50 w.</v>
          </cell>
          <cell r="C227" t="str">
            <v>UN</v>
          </cell>
          <cell r="D227">
            <v>240</v>
          </cell>
          <cell r="E227">
            <v>25630</v>
          </cell>
          <cell r="F227">
            <v>25630</v>
          </cell>
        </row>
        <row r="228">
          <cell r="A228">
            <v>15.45</v>
          </cell>
          <cell r="B228" t="str">
            <v>Mano de obra para Instalación de luminarias de 50 a 1000 W. Con todos los accesorios, herrajes y conexiones.</v>
          </cell>
          <cell r="C228" t="str">
            <v>UN</v>
          </cell>
          <cell r="D228">
            <v>670</v>
          </cell>
          <cell r="E228">
            <v>152207</v>
          </cell>
          <cell r="F228">
            <v>152207</v>
          </cell>
        </row>
        <row r="229">
          <cell r="A229">
            <v>15.46</v>
          </cell>
          <cell r="B229" t="str">
            <v>Relocalización de vanos de red de MT o BT, sencilla, incluyendo traslado de postería.</v>
          </cell>
          <cell r="C229" t="str">
            <v>Ml</v>
          </cell>
          <cell r="D229">
            <v>650</v>
          </cell>
          <cell r="E229">
            <v>5750</v>
          </cell>
          <cell r="F229">
            <v>5750</v>
          </cell>
        </row>
        <row r="230">
          <cell r="A230">
            <v>15.47</v>
          </cell>
          <cell r="B230" t="str">
            <v>Cárcamos para protección de canalizaciones eléctricas y telefónicas de 1.3 m.</v>
          </cell>
          <cell r="C230" t="str">
            <v>ML</v>
          </cell>
          <cell r="D230">
            <v>810</v>
          </cell>
          <cell r="E230">
            <v>87850</v>
          </cell>
          <cell r="F230">
            <v>87850</v>
          </cell>
        </row>
        <row r="231">
          <cell r="A231">
            <v>15.48</v>
          </cell>
          <cell r="B231" t="str">
            <v>Cárcamos para protección de canalizaciones eléctricas y telefónicas de 0,90 m.</v>
          </cell>
          <cell r="C231" t="str">
            <v>ML</v>
          </cell>
          <cell r="D231">
            <v>810</v>
          </cell>
          <cell r="E231">
            <v>69347</v>
          </cell>
          <cell r="F231">
            <v>69347</v>
          </cell>
        </row>
        <row r="232">
          <cell r="A232">
            <v>15.49</v>
          </cell>
          <cell r="B232" t="str">
            <v>Suministro transporte y montaje de Puesta a tierra de transformador</v>
          </cell>
          <cell r="C232" t="str">
            <v>UN</v>
          </cell>
          <cell r="D232">
            <v>7</v>
          </cell>
          <cell r="E232">
            <v>99887</v>
          </cell>
          <cell r="F232">
            <v>99887</v>
          </cell>
        </row>
        <row r="233">
          <cell r="A233" t="str">
            <v>15.50.</v>
          </cell>
          <cell r="B233" t="str">
            <v>Suministro, transporte y montaje de Sub - Estación tipo Pedestal 75 KVA ( tipo malla, fusible de respaldo) 11.4/480-277 V.</v>
          </cell>
          <cell r="C233" t="str">
            <v>UN</v>
          </cell>
          <cell r="D233">
            <v>4</v>
          </cell>
          <cell r="E233">
            <v>13543917</v>
          </cell>
          <cell r="F233">
            <v>13543917</v>
          </cell>
        </row>
        <row r="234">
          <cell r="A234">
            <v>15.51</v>
          </cell>
          <cell r="B234" t="str">
            <v>Suministro, transporte y montaje de Transformador de potencia, 45 KVA, autoprotegido 11,4/480-277 V.</v>
          </cell>
          <cell r="C234" t="str">
            <v>UN</v>
          </cell>
          <cell r="D234">
            <v>6</v>
          </cell>
          <cell r="E234">
            <v>5008892</v>
          </cell>
          <cell r="F234">
            <v>5008892</v>
          </cell>
        </row>
        <row r="235">
          <cell r="A235">
            <v>15.52</v>
          </cell>
          <cell r="B235" t="str">
            <v>Suministro, transporte y montaje de Acometida 3*2/0 + 1/0 awg, Cu THW 75 C. Para dos (2) transformadores.</v>
          </cell>
          <cell r="C235" t="str">
            <v>ML</v>
          </cell>
          <cell r="D235">
            <v>30</v>
          </cell>
          <cell r="E235">
            <v>41733</v>
          </cell>
          <cell r="F235">
            <v>41733</v>
          </cell>
        </row>
        <row r="236">
          <cell r="A236">
            <v>15.53</v>
          </cell>
          <cell r="B236" t="str">
            <v>Suministro de concreto F'C=175Kg/Cm2 para protección de ductería en cruce de calzada según normas y diseños de la E.E.B., para  canalización de ductos de diámetro 3" o 4". e=10.0 cms.</v>
          </cell>
          <cell r="C236" t="str">
            <v>M3</v>
          </cell>
          <cell r="D236">
            <v>40</v>
          </cell>
          <cell r="E236">
            <v>267300</v>
          </cell>
          <cell r="F236">
            <v>267300</v>
          </cell>
        </row>
        <row r="237">
          <cell r="A237" t="str">
            <v xml:space="preserve"> </v>
          </cell>
          <cell r="B237" t="str">
            <v>OBRAS VARIAS</v>
          </cell>
          <cell r="C237" t="str">
            <v xml:space="preserve"> </v>
          </cell>
          <cell r="F237">
            <v>0</v>
          </cell>
        </row>
        <row r="238">
          <cell r="A238">
            <v>15.54</v>
          </cell>
          <cell r="B238" t="str">
            <v xml:space="preserve">a- Traslado de Poste ALTA TENSION 115KV existente 27 Mts. y sub-poste Incluye  el desmontaje y montaje de Herrajes de retención  115 KV. a cargo de la E.E.B. </v>
          </cell>
          <cell r="C238" t="str">
            <v>UN</v>
          </cell>
          <cell r="D238">
            <v>12</v>
          </cell>
          <cell r="E238">
            <v>3750000</v>
          </cell>
          <cell r="F238">
            <v>3750000</v>
          </cell>
        </row>
        <row r="239">
          <cell r="A239">
            <v>15.55</v>
          </cell>
          <cell r="B239" t="str">
            <v>b- Cimentación, ahoyada y aplomada de poste ALTA TENSION 115 KV  a cargo de la E.E.B.</v>
          </cell>
          <cell r="C239" t="str">
            <v>UN</v>
          </cell>
          <cell r="D239">
            <v>12</v>
          </cell>
          <cell r="E239">
            <v>2135000</v>
          </cell>
          <cell r="F239">
            <v>2135000</v>
          </cell>
        </row>
        <row r="240">
          <cell r="A240">
            <v>15.56</v>
          </cell>
          <cell r="B240" t="str">
            <v>c- Traslado de red de circuito ALTA TENSION 115 KV a cargo de la E.E.B.</v>
          </cell>
          <cell r="C240" t="str">
            <v>ML</v>
          </cell>
          <cell r="D240">
            <v>1960</v>
          </cell>
          <cell r="E240">
            <v>9350</v>
          </cell>
          <cell r="F240">
            <v>9350</v>
          </cell>
        </row>
        <row r="241">
          <cell r="A241">
            <v>15.57</v>
          </cell>
          <cell r="B241" t="str">
            <v>d- Suministro de Herrajes para Estructura de retención para EEEB 115 KV.</v>
          </cell>
          <cell r="C241" t="str">
            <v>UN</v>
          </cell>
          <cell r="D241">
            <v>12</v>
          </cell>
          <cell r="E241">
            <v>1850000</v>
          </cell>
          <cell r="F241">
            <v>1850000</v>
          </cell>
        </row>
        <row r="242">
          <cell r="A242">
            <v>15.58</v>
          </cell>
          <cell r="B242" t="str">
            <v xml:space="preserve">e-Suministro de poste de 27 mts  tipo ALTA TENSION para estructura de  retención 115 KV. a cargo EEEB. </v>
          </cell>
          <cell r="C242" t="str">
            <v>UN</v>
          </cell>
          <cell r="D242">
            <v>12</v>
          </cell>
          <cell r="E242">
            <v>15660312</v>
          </cell>
          <cell r="F242">
            <v>15660312</v>
          </cell>
        </row>
        <row r="243">
          <cell r="A243">
            <v>15.59</v>
          </cell>
          <cell r="B243" t="str">
            <v>f- Retiro de poste de concreto de 14 Mts tipo A.P.</v>
          </cell>
          <cell r="C243" t="str">
            <v>UN</v>
          </cell>
          <cell r="D243">
            <v>254</v>
          </cell>
          <cell r="E243">
            <v>122325</v>
          </cell>
          <cell r="F243">
            <v>122325</v>
          </cell>
        </row>
        <row r="244">
          <cell r="A244" t="str">
            <v>15.60.</v>
          </cell>
          <cell r="B244" t="str">
            <v>g- Recalce cajas eléctricas sencillas</v>
          </cell>
          <cell r="C244" t="str">
            <v>UN</v>
          </cell>
          <cell r="D244">
            <v>81</v>
          </cell>
          <cell r="E244">
            <v>58050</v>
          </cell>
          <cell r="F244">
            <v>58050</v>
          </cell>
        </row>
        <row r="245">
          <cell r="A245">
            <v>15.61</v>
          </cell>
          <cell r="B245" t="str">
            <v>h- Recalce cajas eléctricas dobles</v>
          </cell>
          <cell r="C245" t="str">
            <v>UN</v>
          </cell>
          <cell r="D245">
            <v>20</v>
          </cell>
          <cell r="E245">
            <v>93100</v>
          </cell>
          <cell r="F245">
            <v>93100</v>
          </cell>
        </row>
        <row r="246">
          <cell r="A246">
            <v>15.62</v>
          </cell>
          <cell r="B246" t="str">
            <v>i- Adecuación cajas eléctricas en andenes a vehiculares</v>
          </cell>
          <cell r="C246" t="str">
            <v>UN</v>
          </cell>
          <cell r="D246">
            <v>315</v>
          </cell>
          <cell r="E246">
            <v>886000</v>
          </cell>
          <cell r="F246">
            <v>886000</v>
          </cell>
        </row>
        <row r="247">
          <cell r="A247">
            <v>15.63</v>
          </cell>
          <cell r="B247" t="str">
            <v>j- Recalce de pozos de inspección vehiculares</v>
          </cell>
          <cell r="C247" t="str">
            <v>UN</v>
          </cell>
          <cell r="D247">
            <v>26</v>
          </cell>
          <cell r="E247">
            <v>173500</v>
          </cell>
          <cell r="F247">
            <v>173500</v>
          </cell>
        </row>
        <row r="248">
          <cell r="B248" t="str">
            <v xml:space="preserve">CANALIZACION PARA RED DE TELEFONOS </v>
          </cell>
          <cell r="F248">
            <v>0</v>
          </cell>
        </row>
        <row r="249">
          <cell r="A249">
            <v>16.100000000000001</v>
          </cell>
          <cell r="B249" t="str">
            <v>a- Suministro y colocación de 4 ductos de PVC-TDP diámetro 4"</v>
          </cell>
          <cell r="C249" t="str">
            <v xml:space="preserve"> ML</v>
          </cell>
          <cell r="D249">
            <v>920</v>
          </cell>
          <cell r="E249">
            <v>47504</v>
          </cell>
          <cell r="F249">
            <v>47504</v>
          </cell>
        </row>
        <row r="250">
          <cell r="A250">
            <v>16.2</v>
          </cell>
          <cell r="B250" t="str">
            <v>b- Suministro y colocación de 8 ductos de PVC-TDP diámetro 4"</v>
          </cell>
          <cell r="C250" t="str">
            <v xml:space="preserve"> ML</v>
          </cell>
          <cell r="D250">
            <v>2430</v>
          </cell>
          <cell r="E250">
            <v>92790</v>
          </cell>
          <cell r="F250">
            <v>92790</v>
          </cell>
        </row>
        <row r="251">
          <cell r="A251">
            <v>16.3</v>
          </cell>
          <cell r="B251" t="str">
            <v>c- Suministro y colocación de 10 ductos de PVC-TDP diámetro 4"</v>
          </cell>
          <cell r="C251" t="str">
            <v>ML</v>
          </cell>
          <cell r="D251">
            <v>210</v>
          </cell>
          <cell r="E251">
            <v>115556</v>
          </cell>
          <cell r="F251">
            <v>115556</v>
          </cell>
        </row>
        <row r="252">
          <cell r="A252">
            <v>16.399999999999999</v>
          </cell>
          <cell r="B252" t="str">
            <v>d- Suministro y colocación de 12 ductos de PVC-TDP diámetro 4"</v>
          </cell>
          <cell r="C252" t="str">
            <v>ML</v>
          </cell>
          <cell r="D252">
            <v>330</v>
          </cell>
          <cell r="E252">
            <v>146646</v>
          </cell>
          <cell r="F252">
            <v>146646</v>
          </cell>
        </row>
        <row r="253">
          <cell r="A253">
            <v>16.5</v>
          </cell>
          <cell r="B253" t="str">
            <v>e-Suministro y colocación de 16 ductos de PVC-TDP diámetro 4"</v>
          </cell>
          <cell r="C253" t="str">
            <v>ML</v>
          </cell>
          <cell r="D253">
            <v>404</v>
          </cell>
          <cell r="E253">
            <v>222779</v>
          </cell>
          <cell r="F253">
            <v>222779</v>
          </cell>
        </row>
        <row r="254">
          <cell r="A254">
            <v>16.600000000000001</v>
          </cell>
          <cell r="B254" t="str">
            <v>f- Suministro y colocación de 16 ductos de Acero diámetro 4"</v>
          </cell>
          <cell r="C254" t="str">
            <v>ML</v>
          </cell>
          <cell r="D254">
            <v>36</v>
          </cell>
          <cell r="E254">
            <v>1459493</v>
          </cell>
          <cell r="F254">
            <v>1459493</v>
          </cell>
        </row>
        <row r="255">
          <cell r="A255">
            <v>16.7</v>
          </cell>
          <cell r="B255" t="str">
            <v>g- Construcción de cárcamo en mampostería y tapa en concreto reforzado según detalle de la ETB. para protección de ductos en cruce de calzada.</v>
          </cell>
          <cell r="C255" t="str">
            <v>ML</v>
          </cell>
          <cell r="D255">
            <v>160</v>
          </cell>
          <cell r="E255">
            <v>87850</v>
          </cell>
          <cell r="F255">
            <v>87850</v>
          </cell>
        </row>
        <row r="256">
          <cell r="A256" t="str">
            <v xml:space="preserve"> </v>
          </cell>
          <cell r="B256" t="str">
            <v>CONSTRUCCION DE CAMARAS DE INSPECCION DE ACUERDO CON LAS NORMAS Y DISEÑOS DE LA E.T.B. ; INCLUYE MARCO Y TAPA.</v>
          </cell>
          <cell r="F256">
            <v>0</v>
          </cell>
        </row>
        <row r="257">
          <cell r="A257">
            <v>16.8</v>
          </cell>
          <cell r="B257" t="str">
            <v>a- T-13</v>
          </cell>
          <cell r="C257" t="str">
            <v>UN</v>
          </cell>
          <cell r="D257">
            <v>26</v>
          </cell>
          <cell r="E257">
            <v>840075</v>
          </cell>
          <cell r="F257">
            <v>840075</v>
          </cell>
        </row>
        <row r="258">
          <cell r="A258">
            <v>16.899999999999999</v>
          </cell>
          <cell r="B258" t="str">
            <v>b- T-14</v>
          </cell>
          <cell r="C258" t="str">
            <v>UN</v>
          </cell>
          <cell r="D258">
            <v>14</v>
          </cell>
          <cell r="E258">
            <v>1125712</v>
          </cell>
          <cell r="F258">
            <v>1125712</v>
          </cell>
        </row>
        <row r="259">
          <cell r="A259" t="str">
            <v>16.10.</v>
          </cell>
          <cell r="B259" t="str">
            <v>c- T-16</v>
          </cell>
          <cell r="C259" t="str">
            <v>UN</v>
          </cell>
          <cell r="D259">
            <v>2</v>
          </cell>
          <cell r="E259">
            <v>1213951</v>
          </cell>
          <cell r="F259">
            <v>1213951</v>
          </cell>
        </row>
        <row r="260">
          <cell r="A260">
            <v>16.11</v>
          </cell>
          <cell r="B260" t="str">
            <v>d- T-16E</v>
          </cell>
          <cell r="C260" t="str">
            <v>UN</v>
          </cell>
          <cell r="D260">
            <v>2</v>
          </cell>
          <cell r="E260">
            <v>10407425</v>
          </cell>
          <cell r="F260">
            <v>10407425</v>
          </cell>
        </row>
        <row r="261">
          <cell r="A261">
            <v>16.12</v>
          </cell>
          <cell r="B261" t="str">
            <v>f- T-18</v>
          </cell>
          <cell r="C261" t="str">
            <v>UN</v>
          </cell>
          <cell r="D261">
            <v>2</v>
          </cell>
          <cell r="E261">
            <v>992070</v>
          </cell>
          <cell r="F261">
            <v>992070</v>
          </cell>
        </row>
        <row r="262">
          <cell r="B262" t="str">
            <v>RECONSTRUCCION DE CAMARAS DE INSPECCION DE ACUERDO CON LAS NORMAS Y DISEÑOS DE LA E.T.B. ; INCLUYE MARCO Y TAPA.</v>
          </cell>
        </row>
        <row r="263">
          <cell r="A263">
            <v>16.13</v>
          </cell>
          <cell r="B263" t="str">
            <v>a- RT-13A</v>
          </cell>
          <cell r="C263" t="str">
            <v>UN</v>
          </cell>
          <cell r="D263">
            <v>46</v>
          </cell>
          <cell r="E263">
            <v>927030</v>
          </cell>
          <cell r="F263">
            <v>927030</v>
          </cell>
        </row>
        <row r="264">
          <cell r="A264">
            <v>16.14</v>
          </cell>
          <cell r="B264" t="str">
            <v>b- RT-14</v>
          </cell>
          <cell r="C264" t="str">
            <v>UN</v>
          </cell>
          <cell r="D264">
            <v>10</v>
          </cell>
          <cell r="E264">
            <v>1120712</v>
          </cell>
          <cell r="F264">
            <v>1120712</v>
          </cell>
        </row>
        <row r="265">
          <cell r="A265">
            <v>16.149999999999999</v>
          </cell>
          <cell r="B265" t="str">
            <v>c- RT-14A</v>
          </cell>
          <cell r="C265" t="str">
            <v>UN</v>
          </cell>
          <cell r="D265">
            <v>12</v>
          </cell>
          <cell r="E265">
            <v>1302037</v>
          </cell>
          <cell r="F265">
            <v>1302037</v>
          </cell>
        </row>
        <row r="266">
          <cell r="A266">
            <v>16.16</v>
          </cell>
          <cell r="B266" t="str">
            <v>d- RT-16</v>
          </cell>
          <cell r="C266" t="str">
            <v>UN</v>
          </cell>
          <cell r="D266">
            <v>2</v>
          </cell>
          <cell r="E266">
            <v>1298758</v>
          </cell>
          <cell r="F266">
            <v>1298758</v>
          </cell>
        </row>
        <row r="267">
          <cell r="A267">
            <v>16.170000000000002</v>
          </cell>
          <cell r="B267" t="str">
            <v>e- RT-16A</v>
          </cell>
          <cell r="C267" t="str">
            <v>UN</v>
          </cell>
          <cell r="D267">
            <v>2</v>
          </cell>
          <cell r="E267">
            <v>1445645</v>
          </cell>
          <cell r="F267">
            <v>1445645</v>
          </cell>
        </row>
        <row r="268">
          <cell r="A268">
            <v>16.18</v>
          </cell>
          <cell r="B268" t="str">
            <v>Reubicación de postes de Teléfonos</v>
          </cell>
          <cell r="C268" t="str">
            <v>UN</v>
          </cell>
          <cell r="D268">
            <v>48</v>
          </cell>
          <cell r="E268">
            <v>209700</v>
          </cell>
          <cell r="F268">
            <v>209700</v>
          </cell>
        </row>
        <row r="269">
          <cell r="A269">
            <v>16.190000000000001</v>
          </cell>
          <cell r="B269" t="str">
            <v>Recalce de pozos de inspección vehiculares</v>
          </cell>
          <cell r="C269" t="str">
            <v>UN</v>
          </cell>
          <cell r="D269">
            <v>284</v>
          </cell>
          <cell r="E269">
            <v>173500</v>
          </cell>
          <cell r="F269">
            <v>173500</v>
          </cell>
        </row>
        <row r="270">
          <cell r="B270" t="str">
            <v>OBRAS PARA SEMAFORIZACION</v>
          </cell>
        </row>
        <row r="271">
          <cell r="B271" t="str">
            <v>CANALIZACION PARA REDES</v>
          </cell>
        </row>
        <row r="272">
          <cell r="A272">
            <v>17.100000000000001</v>
          </cell>
          <cell r="B272" t="str">
            <v>a- Suministro y colocación de 1 ducto de PVC-DB diámetro 3"</v>
          </cell>
          <cell r="C272" t="str">
            <v xml:space="preserve"> ML</v>
          </cell>
          <cell r="D272">
            <v>2301</v>
          </cell>
          <cell r="E272">
            <v>9601</v>
          </cell>
          <cell r="F272">
            <v>9601</v>
          </cell>
        </row>
        <row r="273">
          <cell r="A273">
            <v>17.2</v>
          </cell>
          <cell r="B273" t="str">
            <v>b- Suministro y colocación de 1 ducto de Acero diámetro 3"</v>
          </cell>
          <cell r="C273" t="str">
            <v xml:space="preserve"> ML</v>
          </cell>
          <cell r="D273">
            <v>450</v>
          </cell>
          <cell r="E273">
            <v>55296</v>
          </cell>
          <cell r="F273">
            <v>55296</v>
          </cell>
        </row>
        <row r="274">
          <cell r="A274">
            <v>17.3</v>
          </cell>
          <cell r="B274" t="str">
            <v>Retiro de Semáforos</v>
          </cell>
          <cell r="C274" t="str">
            <v>Un</v>
          </cell>
          <cell r="D274">
            <v>54</v>
          </cell>
          <cell r="E274">
            <v>25409</v>
          </cell>
          <cell r="F274">
            <v>25409</v>
          </cell>
        </row>
        <row r="275">
          <cell r="A275">
            <v>17.399999999999999</v>
          </cell>
          <cell r="B275" t="str">
            <v>Suministro e instalación de semáforos.</v>
          </cell>
          <cell r="C275" t="str">
            <v>UN</v>
          </cell>
          <cell r="D275">
            <v>52</v>
          </cell>
          <cell r="E275">
            <v>837500</v>
          </cell>
          <cell r="F275">
            <v>837500</v>
          </cell>
        </row>
        <row r="276">
          <cell r="B276" t="str">
            <v>CONSTRUCCION DE CAJAS DE PASO DE ACUERDO CON LAS NORMAS Y DISEÑOS DE LA E.T.B.</v>
          </cell>
          <cell r="F276">
            <v>0</v>
          </cell>
        </row>
        <row r="277">
          <cell r="A277">
            <v>17.5</v>
          </cell>
          <cell r="B277" t="str">
            <v>a- 0.6 m x 0.7 m</v>
          </cell>
          <cell r="C277" t="str">
            <v>UND.</v>
          </cell>
          <cell r="D277">
            <v>100</v>
          </cell>
          <cell r="E277">
            <v>672850</v>
          </cell>
          <cell r="F277">
            <v>672850</v>
          </cell>
        </row>
        <row r="278">
          <cell r="A278">
            <v>17.600000000000001</v>
          </cell>
          <cell r="B278" t="str">
            <v>Anclajes poste para semáforo</v>
          </cell>
          <cell r="C278" t="str">
            <v>UND.</v>
          </cell>
          <cell r="D278">
            <v>108</v>
          </cell>
          <cell r="E278">
            <v>108500</v>
          </cell>
          <cell r="F278">
            <v>108500</v>
          </cell>
        </row>
        <row r="279">
          <cell r="A279">
            <v>17.7</v>
          </cell>
          <cell r="B279" t="str">
            <v>Poste metálico tipo ménsula para semáforo, incluye instalación eléctrica.</v>
          </cell>
          <cell r="C279" t="str">
            <v>UND.</v>
          </cell>
          <cell r="D279">
            <v>108</v>
          </cell>
          <cell r="E279">
            <v>975801</v>
          </cell>
          <cell r="F279">
            <v>975801</v>
          </cell>
        </row>
        <row r="280">
          <cell r="B280" t="str">
            <v xml:space="preserve">EMPRADIZACION </v>
          </cell>
          <cell r="F280">
            <v>0</v>
          </cell>
        </row>
        <row r="281">
          <cell r="A281">
            <v>18.100000000000001</v>
          </cell>
          <cell r="B281" t="str">
            <v>Suministro, plantación y mantenimiento hasta la entrega de grama</v>
          </cell>
          <cell r="C281" t="str">
            <v>M2</v>
          </cell>
          <cell r="D281">
            <v>16988</v>
          </cell>
          <cell r="E281">
            <v>2250</v>
          </cell>
          <cell r="F281">
            <v>2250</v>
          </cell>
        </row>
        <row r="282">
          <cell r="B282" t="str">
            <v>AMOBLAMIENTO URBANO</v>
          </cell>
          <cell r="F282">
            <v>0</v>
          </cell>
        </row>
        <row r="283">
          <cell r="A283">
            <v>19.100000000000001</v>
          </cell>
          <cell r="B283" t="str">
            <v>Canecas</v>
          </cell>
          <cell r="C283" t="str">
            <v>UN</v>
          </cell>
          <cell r="D283">
            <v>290</v>
          </cell>
          <cell r="E283">
            <v>120505</v>
          </cell>
          <cell r="F283">
            <v>120505</v>
          </cell>
        </row>
        <row r="284">
          <cell r="A284">
            <v>19.2</v>
          </cell>
          <cell r="B284" t="str">
            <v>Bolardos</v>
          </cell>
          <cell r="C284" t="str">
            <v>UN</v>
          </cell>
          <cell r="D284">
            <v>90</v>
          </cell>
          <cell r="E284">
            <v>61309</v>
          </cell>
          <cell r="F284">
            <v>61309</v>
          </cell>
        </row>
        <row r="285">
          <cell r="A285">
            <v>19.3</v>
          </cell>
          <cell r="B285" t="str">
            <v>Protectores de arboles</v>
          </cell>
          <cell r="C285" t="str">
            <v>UN</v>
          </cell>
          <cell r="D285">
            <v>450</v>
          </cell>
          <cell r="E285">
            <v>133414</v>
          </cell>
          <cell r="F285">
            <v>133414</v>
          </cell>
        </row>
        <row r="286">
          <cell r="B286" t="str">
            <v>SEÑALES DE TRANSITO</v>
          </cell>
          <cell r="F286">
            <v>0</v>
          </cell>
        </row>
        <row r="287">
          <cell r="A287" t="str">
            <v xml:space="preserve"> </v>
          </cell>
          <cell r="B287" t="str">
            <v>Suministro y colocación de señales; incluye soportes completos y base.</v>
          </cell>
          <cell r="D287" t="str">
            <v xml:space="preserve"> </v>
          </cell>
          <cell r="F287">
            <v>0</v>
          </cell>
        </row>
        <row r="288">
          <cell r="A288">
            <v>20.100000000000001</v>
          </cell>
          <cell r="B288" t="str">
            <v>a- Informativas</v>
          </cell>
          <cell r="C288" t="str">
            <v>UN</v>
          </cell>
          <cell r="D288">
            <v>50</v>
          </cell>
          <cell r="E288">
            <v>102520</v>
          </cell>
          <cell r="F288">
            <v>102520</v>
          </cell>
        </row>
        <row r="289">
          <cell r="A289">
            <v>20.2</v>
          </cell>
          <cell r="B289" t="str">
            <v>b- Reglamentarias</v>
          </cell>
          <cell r="C289" t="str">
            <v>UN</v>
          </cell>
          <cell r="D289">
            <v>50</v>
          </cell>
          <cell r="E289">
            <v>102520</v>
          </cell>
          <cell r="F289">
            <v>102520</v>
          </cell>
        </row>
        <row r="290">
          <cell r="A290">
            <v>20.3</v>
          </cell>
          <cell r="B290" t="str">
            <v>c- Preventivas</v>
          </cell>
          <cell r="C290" t="str">
            <v>UN</v>
          </cell>
          <cell r="D290">
            <v>44</v>
          </cell>
          <cell r="E290">
            <v>102520</v>
          </cell>
          <cell r="F290">
            <v>102520</v>
          </cell>
        </row>
        <row r="291">
          <cell r="A291">
            <v>20.399999999999999</v>
          </cell>
          <cell r="B291" t="str">
            <v>d- Informativas  elevadas de una bandera</v>
          </cell>
          <cell r="C291" t="str">
            <v>UN</v>
          </cell>
          <cell r="D291">
            <v>81</v>
          </cell>
          <cell r="E291">
            <v>583486</v>
          </cell>
          <cell r="F291">
            <v>583486</v>
          </cell>
        </row>
        <row r="292">
          <cell r="A292">
            <v>20.5</v>
          </cell>
          <cell r="B292" t="str">
            <v>e- Informativas  elevadas de doble bandera</v>
          </cell>
          <cell r="C292" t="str">
            <v>UN</v>
          </cell>
          <cell r="D292">
            <v>2</v>
          </cell>
          <cell r="E292">
            <v>1166972</v>
          </cell>
          <cell r="F292">
            <v>1166972</v>
          </cell>
        </row>
        <row r="293">
          <cell r="A293">
            <v>20.6</v>
          </cell>
          <cell r="B293" t="str">
            <v>f- Retiro de señales de tránsito</v>
          </cell>
          <cell r="C293" t="str">
            <v>UN</v>
          </cell>
          <cell r="D293">
            <v>27</v>
          </cell>
          <cell r="E293">
            <v>17600</v>
          </cell>
          <cell r="F293">
            <v>17600</v>
          </cell>
        </row>
        <row r="294">
          <cell r="B294" t="str">
            <v xml:space="preserve">DEMARCACION DE PAVIMENTOS </v>
          </cell>
          <cell r="F294">
            <v>0</v>
          </cell>
        </row>
        <row r="295">
          <cell r="B295" t="str">
            <v>Pinturas de líneas y marcas de los siguientes tipos:</v>
          </cell>
          <cell r="F295">
            <v>0</v>
          </cell>
        </row>
        <row r="296">
          <cell r="A296">
            <v>21.1</v>
          </cell>
          <cell r="B296" t="str">
            <v>a- Línea L-1. Línea blanca de carriles (discontinua - división de carril)</v>
          </cell>
          <cell r="C296" t="str">
            <v>ML</v>
          </cell>
          <cell r="D296">
            <v>34200</v>
          </cell>
          <cell r="E296">
            <v>1021</v>
          </cell>
          <cell r="F296">
            <v>1021</v>
          </cell>
        </row>
        <row r="297">
          <cell r="A297">
            <v>21.2</v>
          </cell>
          <cell r="B297" t="str">
            <v>b- Línea L-2. Línea blanca de 1,00 X 1,00 X 0,15 (discontinua más seguida)</v>
          </cell>
          <cell r="C297" t="str">
            <v>ML</v>
          </cell>
          <cell r="D297">
            <v>6840</v>
          </cell>
          <cell r="E297">
            <v>1021</v>
          </cell>
          <cell r="F297">
            <v>1021</v>
          </cell>
        </row>
        <row r="298">
          <cell r="A298">
            <v>21.3</v>
          </cell>
          <cell r="B298" t="str">
            <v>c- Línea L-3. Línea blanca continua de 15,00 X 0,15 (Continua - Longitudinal)</v>
          </cell>
          <cell r="C298" t="str">
            <v>ML</v>
          </cell>
          <cell r="D298">
            <v>52400</v>
          </cell>
          <cell r="E298">
            <v>1559</v>
          </cell>
          <cell r="F298">
            <v>1559</v>
          </cell>
        </row>
        <row r="299">
          <cell r="A299">
            <v>21.4</v>
          </cell>
          <cell r="B299" t="str">
            <v>d- Línea L-4. Línea blanca de pare de 0,60 (Continua - Transversal más ancha)</v>
          </cell>
          <cell r="C299" t="str">
            <v>ML</v>
          </cell>
          <cell r="D299">
            <v>2340</v>
          </cell>
          <cell r="E299">
            <v>5700</v>
          </cell>
          <cell r="F299">
            <v>5700</v>
          </cell>
        </row>
        <row r="300">
          <cell r="A300">
            <v>21.5</v>
          </cell>
          <cell r="B300" t="str">
            <v>f- Línea L-6. Línea blanca peatonal 4,00 X 0,40 (0,60 sin pintar)   (Cebras)</v>
          </cell>
          <cell r="C300" t="str">
            <v>ML</v>
          </cell>
          <cell r="D300">
            <v>2340</v>
          </cell>
          <cell r="E300">
            <v>3800</v>
          </cell>
          <cell r="F300">
            <v>3800</v>
          </cell>
        </row>
        <row r="301">
          <cell r="B301" t="str">
            <v>FLECHAS TIPO:</v>
          </cell>
          <cell r="F301">
            <v>0</v>
          </cell>
        </row>
        <row r="302">
          <cell r="A302">
            <v>21.6</v>
          </cell>
          <cell r="B302" t="str">
            <v>a- Tipo A Y B (flechas en curva)</v>
          </cell>
          <cell r="C302" t="str">
            <v>UN</v>
          </cell>
          <cell r="D302">
            <v>226</v>
          </cell>
          <cell r="E302">
            <v>14250</v>
          </cell>
          <cell r="F302">
            <v>14250</v>
          </cell>
        </row>
        <row r="303">
          <cell r="A303">
            <v>21.7</v>
          </cell>
          <cell r="B303" t="str">
            <v>b- Tipo C (flecha en curva y recta)</v>
          </cell>
          <cell r="C303" t="str">
            <v>UN</v>
          </cell>
          <cell r="D303">
            <v>112</v>
          </cell>
          <cell r="E303">
            <v>22230</v>
          </cell>
          <cell r="F303">
            <v>22230</v>
          </cell>
        </row>
        <row r="304">
          <cell r="A304">
            <v>21.8</v>
          </cell>
          <cell r="B304" t="str">
            <v>c- Tipo D (flecha recta)</v>
          </cell>
          <cell r="C304" t="str">
            <v>UN</v>
          </cell>
          <cell r="D304">
            <v>360</v>
          </cell>
          <cell r="E304">
            <v>11495</v>
          </cell>
          <cell r="F304">
            <v>11495</v>
          </cell>
        </row>
        <row r="305">
          <cell r="A305">
            <v>21.9</v>
          </cell>
          <cell r="B305" t="str">
            <v xml:space="preserve">d- Taches reflectivos </v>
          </cell>
          <cell r="C305" t="str">
            <v>UN</v>
          </cell>
          <cell r="D305">
            <v>3012</v>
          </cell>
          <cell r="E305">
            <v>5500</v>
          </cell>
          <cell r="F305">
            <v>5500</v>
          </cell>
        </row>
        <row r="306">
          <cell r="A306" t="str">
            <v>21.10.</v>
          </cell>
          <cell r="B306" t="str">
            <v>e- Retiro tachones</v>
          </cell>
          <cell r="C306" t="str">
            <v>UN</v>
          </cell>
          <cell r="D306">
            <v>8170</v>
          </cell>
          <cell r="E306">
            <v>2875</v>
          </cell>
          <cell r="F306">
            <v>2875</v>
          </cell>
        </row>
        <row r="307">
          <cell r="B307" t="str">
            <v xml:space="preserve">REPARACIONES Y FRESADO  EN PAVIMENTOS FLEXIBLES </v>
          </cell>
          <cell r="F307">
            <v>0</v>
          </cell>
        </row>
        <row r="308">
          <cell r="A308">
            <v>22.1</v>
          </cell>
          <cell r="B308" t="str">
            <v>Excavación hasta la base granular</v>
          </cell>
          <cell r="C308" t="str">
            <v>M3</v>
          </cell>
          <cell r="D308">
            <v>1539</v>
          </cell>
          <cell r="E308">
            <v>4612</v>
          </cell>
          <cell r="F308">
            <v>4612</v>
          </cell>
        </row>
        <row r="309">
          <cell r="A309">
            <v>22.2</v>
          </cell>
          <cell r="B309" t="str">
            <v>Rellenos para la sub-base granular.</v>
          </cell>
          <cell r="C309" t="str">
            <v>M3</v>
          </cell>
          <cell r="D309">
            <v>1283</v>
          </cell>
          <cell r="E309">
            <v>16414</v>
          </cell>
          <cell r="F309">
            <v>16414</v>
          </cell>
        </row>
        <row r="310">
          <cell r="A310">
            <v>22.3</v>
          </cell>
          <cell r="B310" t="str">
            <v>Rellenos para la base granular.</v>
          </cell>
          <cell r="C310" t="str">
            <v>M3</v>
          </cell>
          <cell r="D310">
            <v>308</v>
          </cell>
          <cell r="E310">
            <v>16587</v>
          </cell>
          <cell r="F310">
            <v>16587</v>
          </cell>
        </row>
        <row r="311">
          <cell r="A311">
            <v>22.4</v>
          </cell>
          <cell r="B311" t="str">
            <v>Base asfáltica.</v>
          </cell>
          <cell r="C311" t="str">
            <v>M3</v>
          </cell>
          <cell r="D311">
            <v>1077</v>
          </cell>
          <cell r="E311">
            <v>124830</v>
          </cell>
          <cell r="F311">
            <v>124830</v>
          </cell>
        </row>
        <row r="312">
          <cell r="A312">
            <v>22.5</v>
          </cell>
          <cell r="B312" t="str">
            <v>Fresado de pavimento asfáltico (espesor de 0,07 m. a 0,10m.). Incluye retiro, cargue y Transporte, disposición final en escombrera aprobada por el DAMA. O en un sitio indicado para posterior reutilización.</v>
          </cell>
          <cell r="C312" t="str">
            <v>M3</v>
          </cell>
          <cell r="D312">
            <v>7823</v>
          </cell>
          <cell r="E312">
            <v>17315</v>
          </cell>
          <cell r="F312">
            <v>17315</v>
          </cell>
        </row>
        <row r="313">
          <cell r="A313">
            <v>22.6</v>
          </cell>
          <cell r="B313" t="str">
            <v>Colocación de material fresado y reciclado con asfalto espumado</v>
          </cell>
          <cell r="C313" t="str">
            <v>M3</v>
          </cell>
          <cell r="D313">
            <v>1440</v>
          </cell>
          <cell r="E313">
            <v>34383</v>
          </cell>
          <cell r="F313">
            <v>34383</v>
          </cell>
        </row>
        <row r="314">
          <cell r="B314" t="str">
            <v xml:space="preserve">RAMPAS DE ACCESO ANDENES </v>
          </cell>
          <cell r="F314">
            <v>0</v>
          </cell>
        </row>
        <row r="315">
          <cell r="A315">
            <v>23.1</v>
          </cell>
          <cell r="B315" t="str">
            <v>Rampas para minusválidos</v>
          </cell>
          <cell r="C315" t="str">
            <v>UND</v>
          </cell>
          <cell r="D315">
            <v>180</v>
          </cell>
          <cell r="E315">
            <v>164583</v>
          </cell>
          <cell r="F315">
            <v>164583</v>
          </cell>
        </row>
        <row r="316">
          <cell r="B316" t="str">
            <v>REPARACION EN PAVIMENTOS RIGIDOS</v>
          </cell>
          <cell r="F316">
            <v>0</v>
          </cell>
        </row>
        <row r="317">
          <cell r="A317">
            <v>24.1</v>
          </cell>
          <cell r="B317" t="str">
            <v>Reparación de losas de concreto (incluye demolición de placa, excavación en base granular, relleno fluido y concreto)</v>
          </cell>
          <cell r="C317" t="str">
            <v>M2</v>
          </cell>
          <cell r="D317">
            <v>1930</v>
          </cell>
          <cell r="E317">
            <v>81578</v>
          </cell>
          <cell r="F317">
            <v>81578</v>
          </cell>
        </row>
        <row r="318">
          <cell r="B318" t="str">
            <v>OBRAS VARIAS DE PAISAJISMO</v>
          </cell>
          <cell r="F318">
            <v>0</v>
          </cell>
        </row>
        <row r="319">
          <cell r="A319">
            <v>25.1</v>
          </cell>
          <cell r="B319" t="str">
            <v>Retiro y traslado de bancas</v>
          </cell>
          <cell r="C319" t="str">
            <v>ML</v>
          </cell>
          <cell r="D319">
            <v>15</v>
          </cell>
          <cell r="E319">
            <v>125000</v>
          </cell>
          <cell r="F319">
            <v>125000</v>
          </cell>
        </row>
        <row r="320">
          <cell r="B320" t="str">
            <v>PLAN DE MANEJO DE TRAFICO</v>
          </cell>
          <cell r="F320">
            <v>0</v>
          </cell>
        </row>
        <row r="321">
          <cell r="A321">
            <v>26.1</v>
          </cell>
          <cell r="B321" t="str">
            <v>Ejecución de plan de manejo de tráfico</v>
          </cell>
          <cell r="C321" t="str">
            <v>GL</v>
          </cell>
          <cell r="D321">
            <v>1</v>
          </cell>
          <cell r="E321">
            <v>60000000</v>
          </cell>
          <cell r="F321">
            <v>60000000</v>
          </cell>
        </row>
        <row r="322">
          <cell r="B322" t="str">
            <v>PLAN DE MANEJO AMBIENTAL</v>
          </cell>
          <cell r="F322">
            <v>0</v>
          </cell>
        </row>
        <row r="323">
          <cell r="A323">
            <v>27.1</v>
          </cell>
          <cell r="B323" t="str">
            <v>Ejecución de plan de manejo ambiental.  Incluye:</v>
          </cell>
          <cell r="C323" t="str">
            <v>GL</v>
          </cell>
          <cell r="D323">
            <v>1</v>
          </cell>
          <cell r="E323">
            <v>150000000</v>
          </cell>
          <cell r="F323">
            <v>150000000</v>
          </cell>
        </row>
        <row r="324">
          <cell r="B324" t="str">
            <v>A - Sistema Gerencial de Gestión Ambiental</v>
          </cell>
        </row>
        <row r="325">
          <cell r="B325" t="str">
            <v>B - Programa Gestión socio Ambiental</v>
          </cell>
        </row>
        <row r="326">
          <cell r="B326" t="str">
            <v>D - Programa de Manejo del Componente Arbóreo</v>
          </cell>
        </row>
        <row r="327">
          <cell r="B327" t="str">
            <v>E - Programa de Actividades de Construcción y Adecuación</v>
          </cell>
        </row>
        <row r="328">
          <cell r="B328" t="str">
            <v xml:space="preserve">F - Programa de Seguimiento y Monitoreo  </v>
          </cell>
        </row>
        <row r="329">
          <cell r="B329" t="str">
            <v>VALOR TOTAL</v>
          </cell>
        </row>
      </sheetData>
      <sheetData sheetId="1"/>
      <sheetData sheetId="2"/>
      <sheetData sheetId="3"/>
      <sheetData sheetId="4"/>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CONCRETO"/>
      <sheetName val="REMISIÓN CONCRETOS"/>
      <sheetName val="CONCRET. DESDE 24H"/>
      <sheetName val="CONCRET. 7-14-28 D"/>
      <sheetName val="NÚCLEOS"/>
      <sheetName val="BLOQUES-LADRILLOS"/>
      <sheetName val="MEZCLAS"/>
      <sheetName val="BELKELMAN"/>
      <sheetName val="Extracción S.S.S."/>
      <sheetName val="EXTRACCIÓN S.S.S. "/>
      <sheetName val="EXTRACCIÓN (PARAFINADA)"/>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183-LAB-01-0260"/>
    </sheetNames>
    <sheetDataSet>
      <sheetData sheetId="0" refreshError="1">
        <row r="5">
          <cell r="AI5">
            <v>8</v>
          </cell>
        </row>
        <row r="6">
          <cell r="AI6">
            <v>7</v>
          </cell>
        </row>
        <row r="7">
          <cell r="AI7">
            <v>8</v>
          </cell>
        </row>
        <row r="8">
          <cell r="AI8">
            <v>9</v>
          </cell>
        </row>
        <row r="9">
          <cell r="AI9">
            <v>8</v>
          </cell>
        </row>
        <row r="10">
          <cell r="AI10">
            <v>9</v>
          </cell>
        </row>
        <row r="11">
          <cell r="AI11">
            <v>8</v>
          </cell>
        </row>
        <row r="12">
          <cell r="AI12">
            <v>8</v>
          </cell>
        </row>
        <row r="13">
          <cell r="AI13">
            <v>8</v>
          </cell>
        </row>
        <row r="14">
          <cell r="AI14">
            <v>10</v>
          </cell>
        </row>
        <row r="15">
          <cell r="AI15">
            <v>10</v>
          </cell>
        </row>
        <row r="16">
          <cell r="AI16">
            <v>8</v>
          </cell>
        </row>
        <row r="17">
          <cell r="AI17">
            <v>9</v>
          </cell>
        </row>
        <row r="18">
          <cell r="AI18">
            <v>9</v>
          </cell>
        </row>
        <row r="19">
          <cell r="AI19">
            <v>9</v>
          </cell>
        </row>
        <row r="20">
          <cell r="AI20">
            <v>9</v>
          </cell>
        </row>
        <row r="21">
          <cell r="AI21">
            <v>8</v>
          </cell>
        </row>
        <row r="22">
          <cell r="AI22">
            <v>9</v>
          </cell>
        </row>
        <row r="23">
          <cell r="AI23">
            <v>10</v>
          </cell>
        </row>
        <row r="24">
          <cell r="AI24">
            <v>9</v>
          </cell>
        </row>
        <row r="25">
          <cell r="AI25">
            <v>8</v>
          </cell>
        </row>
        <row r="26">
          <cell r="AI26">
            <v>10</v>
          </cell>
        </row>
        <row r="27">
          <cell r="AI27">
            <v>8</v>
          </cell>
        </row>
        <row r="28">
          <cell r="AI28">
            <v>10</v>
          </cell>
        </row>
        <row r="29">
          <cell r="AI29">
            <v>9</v>
          </cell>
        </row>
        <row r="30">
          <cell r="AI30">
            <v>9</v>
          </cell>
        </row>
        <row r="31">
          <cell r="AI31">
            <v>10</v>
          </cell>
        </row>
        <row r="32">
          <cell r="AI32">
            <v>9</v>
          </cell>
        </row>
        <row r="33">
          <cell r="AI33">
            <v>10</v>
          </cell>
        </row>
        <row r="34">
          <cell r="AI34">
            <v>9</v>
          </cell>
        </row>
        <row r="35">
          <cell r="AI35">
            <v>9</v>
          </cell>
        </row>
        <row r="36">
          <cell r="AI36">
            <v>7</v>
          </cell>
        </row>
        <row r="37">
          <cell r="AI37">
            <v>9</v>
          </cell>
        </row>
        <row r="38">
          <cell r="AI38">
            <v>9</v>
          </cell>
        </row>
        <row r="39">
          <cell r="AI39">
            <v>9</v>
          </cell>
        </row>
        <row r="40">
          <cell r="AI40">
            <v>10</v>
          </cell>
        </row>
        <row r="41">
          <cell r="AI41">
            <v>8</v>
          </cell>
        </row>
        <row r="42">
          <cell r="AI42">
            <v>8</v>
          </cell>
        </row>
        <row r="43">
          <cell r="AI43">
            <v>7</v>
          </cell>
        </row>
        <row r="44">
          <cell r="AI44">
            <v>11</v>
          </cell>
        </row>
        <row r="45">
          <cell r="AI45">
            <v>8</v>
          </cell>
        </row>
        <row r="46">
          <cell r="AI46">
            <v>8</v>
          </cell>
        </row>
        <row r="47">
          <cell r="AI47">
            <v>8</v>
          </cell>
        </row>
        <row r="48">
          <cell r="AI48">
            <v>8.5</v>
          </cell>
        </row>
        <row r="49">
          <cell r="AI49">
            <v>9</v>
          </cell>
        </row>
        <row r="50">
          <cell r="AI50">
            <v>8</v>
          </cell>
        </row>
        <row r="51">
          <cell r="AI51">
            <v>9</v>
          </cell>
        </row>
        <row r="52">
          <cell r="AI52">
            <v>10</v>
          </cell>
        </row>
        <row r="53">
          <cell r="AI53">
            <v>9</v>
          </cell>
        </row>
        <row r="54">
          <cell r="AI54">
            <v>8</v>
          </cell>
        </row>
        <row r="55">
          <cell r="AI55">
            <v>10</v>
          </cell>
        </row>
        <row r="56">
          <cell r="AI56">
            <v>8.6</v>
          </cell>
        </row>
        <row r="57">
          <cell r="AI57">
            <v>9.5</v>
          </cell>
        </row>
        <row r="58">
          <cell r="AI58">
            <v>9</v>
          </cell>
        </row>
        <row r="59">
          <cell r="AI59">
            <v>9</v>
          </cell>
        </row>
        <row r="60">
          <cell r="AI60">
            <v>9</v>
          </cell>
        </row>
        <row r="61">
          <cell r="AI61">
            <v>7.5</v>
          </cell>
        </row>
        <row r="62">
          <cell r="AI62">
            <v>8</v>
          </cell>
        </row>
        <row r="63">
          <cell r="AI63">
            <v>9</v>
          </cell>
        </row>
        <row r="64">
          <cell r="AI64">
            <v>9</v>
          </cell>
        </row>
        <row r="65">
          <cell r="AI65">
            <v>8.5</v>
          </cell>
        </row>
        <row r="66">
          <cell r="AI66">
            <v>9</v>
          </cell>
        </row>
        <row r="67">
          <cell r="AI67">
            <v>8</v>
          </cell>
        </row>
        <row r="68">
          <cell r="AI68">
            <v>9</v>
          </cell>
        </row>
        <row r="69">
          <cell r="AI69">
            <v>7.5</v>
          </cell>
        </row>
        <row r="70">
          <cell r="AI70">
            <v>8.5</v>
          </cell>
        </row>
        <row r="71">
          <cell r="AI71">
            <v>0</v>
          </cell>
        </row>
        <row r="72">
          <cell r="AI72">
            <v>0</v>
          </cell>
        </row>
        <row r="73">
          <cell r="AI73">
            <v>9</v>
          </cell>
        </row>
        <row r="74">
          <cell r="AI74">
            <v>8</v>
          </cell>
        </row>
        <row r="75">
          <cell r="AI75">
            <v>9</v>
          </cell>
        </row>
        <row r="76">
          <cell r="AI76">
            <v>9.5</v>
          </cell>
        </row>
        <row r="77">
          <cell r="AI77">
            <v>9</v>
          </cell>
        </row>
        <row r="78">
          <cell r="AI78">
            <v>10.5</v>
          </cell>
        </row>
        <row r="79">
          <cell r="AI79">
            <v>8</v>
          </cell>
        </row>
        <row r="80">
          <cell r="AI80">
            <v>8.5</v>
          </cell>
        </row>
        <row r="81">
          <cell r="AI81">
            <v>9</v>
          </cell>
        </row>
        <row r="82">
          <cell r="AI82">
            <v>9</v>
          </cell>
        </row>
        <row r="83">
          <cell r="AI83">
            <v>0</v>
          </cell>
        </row>
        <row r="84">
          <cell r="AI84">
            <v>0</v>
          </cell>
        </row>
        <row r="85">
          <cell r="AI85">
            <v>0</v>
          </cell>
        </row>
        <row r="86">
          <cell r="AI86">
            <v>0</v>
          </cell>
        </row>
        <row r="87">
          <cell r="AI87">
            <v>0</v>
          </cell>
        </row>
        <row r="88">
          <cell r="AI88">
            <v>0</v>
          </cell>
        </row>
        <row r="89">
          <cell r="AI89">
            <v>0</v>
          </cell>
        </row>
        <row r="90">
          <cell r="AI90">
            <v>0</v>
          </cell>
        </row>
        <row r="91">
          <cell r="AI91">
            <v>0</v>
          </cell>
        </row>
        <row r="92">
          <cell r="AI92">
            <v>0</v>
          </cell>
        </row>
        <row r="93">
          <cell r="AI93">
            <v>0</v>
          </cell>
        </row>
        <row r="94">
          <cell r="AI94">
            <v>0</v>
          </cell>
        </row>
        <row r="95">
          <cell r="AI95">
            <v>0</v>
          </cell>
        </row>
        <row r="96">
          <cell r="AI96">
            <v>0</v>
          </cell>
        </row>
        <row r="97">
          <cell r="AI97">
            <v>0</v>
          </cell>
        </row>
        <row r="98">
          <cell r="AI98">
            <v>0</v>
          </cell>
        </row>
        <row r="99">
          <cell r="AI99">
            <v>0</v>
          </cell>
        </row>
        <row r="100">
          <cell r="AI100">
            <v>0</v>
          </cell>
        </row>
        <row r="101">
          <cell r="AI101">
            <v>0</v>
          </cell>
        </row>
        <row r="102">
          <cell r="AI102">
            <v>0</v>
          </cell>
        </row>
        <row r="103">
          <cell r="AI103">
            <v>0</v>
          </cell>
        </row>
        <row r="104">
          <cell r="AI104">
            <v>0</v>
          </cell>
        </row>
        <row r="105">
          <cell r="AI105">
            <v>0</v>
          </cell>
        </row>
        <row r="106">
          <cell r="AI106">
            <v>0</v>
          </cell>
        </row>
        <row r="107">
          <cell r="AI107">
            <v>0</v>
          </cell>
        </row>
        <row r="108">
          <cell r="AI108">
            <v>0</v>
          </cell>
        </row>
        <row r="109">
          <cell r="AI109">
            <v>0</v>
          </cell>
        </row>
        <row r="110">
          <cell r="AI110">
            <v>0</v>
          </cell>
        </row>
        <row r="111">
          <cell r="AI111">
            <v>0</v>
          </cell>
        </row>
        <row r="112">
          <cell r="AI112">
            <v>0</v>
          </cell>
        </row>
        <row r="113">
          <cell r="AI113">
            <v>0</v>
          </cell>
        </row>
        <row r="114">
          <cell r="AI114">
            <v>0</v>
          </cell>
        </row>
        <row r="115">
          <cell r="AI115">
            <v>0</v>
          </cell>
        </row>
        <row r="116">
          <cell r="AI116">
            <v>0</v>
          </cell>
        </row>
        <row r="117">
          <cell r="AI117">
            <v>0</v>
          </cell>
        </row>
        <row r="118">
          <cell r="AI118">
            <v>0</v>
          </cell>
        </row>
        <row r="119">
          <cell r="AI119">
            <v>0</v>
          </cell>
        </row>
        <row r="120">
          <cell r="AI120">
            <v>0</v>
          </cell>
        </row>
        <row r="121">
          <cell r="AI121">
            <v>0</v>
          </cell>
        </row>
        <row r="122">
          <cell r="AI122">
            <v>0</v>
          </cell>
        </row>
        <row r="123">
          <cell r="AI123">
            <v>0</v>
          </cell>
        </row>
        <row r="124">
          <cell r="AI124">
            <v>0</v>
          </cell>
        </row>
        <row r="125">
          <cell r="AI125">
            <v>0</v>
          </cell>
        </row>
        <row r="126">
          <cell r="AI126">
            <v>0</v>
          </cell>
        </row>
        <row r="127">
          <cell r="AI127">
            <v>0</v>
          </cell>
        </row>
        <row r="128">
          <cell r="AI128">
            <v>0</v>
          </cell>
        </row>
        <row r="129">
          <cell r="AI129">
            <v>0</v>
          </cell>
        </row>
        <row r="130">
          <cell r="AI130">
            <v>0</v>
          </cell>
        </row>
        <row r="131">
          <cell r="AI131">
            <v>0</v>
          </cell>
        </row>
        <row r="132">
          <cell r="AI132">
            <v>0</v>
          </cell>
        </row>
        <row r="133">
          <cell r="AI133">
            <v>0</v>
          </cell>
        </row>
        <row r="134">
          <cell r="AI134">
            <v>0</v>
          </cell>
        </row>
        <row r="135">
          <cell r="AI135">
            <v>0</v>
          </cell>
        </row>
        <row r="136">
          <cell r="AI136">
            <v>0</v>
          </cell>
        </row>
        <row r="137">
          <cell r="AI137">
            <v>0</v>
          </cell>
        </row>
        <row r="138">
          <cell r="AI138">
            <v>0</v>
          </cell>
        </row>
        <row r="139">
          <cell r="AI139">
            <v>0</v>
          </cell>
        </row>
        <row r="140">
          <cell r="AI140">
            <v>0</v>
          </cell>
        </row>
        <row r="141">
          <cell r="AI141">
            <v>0</v>
          </cell>
        </row>
        <row r="142">
          <cell r="AI142">
            <v>0</v>
          </cell>
        </row>
        <row r="143">
          <cell r="AI143">
            <v>0</v>
          </cell>
        </row>
        <row r="144">
          <cell r="AI144">
            <v>0</v>
          </cell>
        </row>
        <row r="145">
          <cell r="AI145">
            <v>0</v>
          </cell>
        </row>
        <row r="146">
          <cell r="AI146">
            <v>0</v>
          </cell>
        </row>
        <row r="147">
          <cell r="AI147">
            <v>0</v>
          </cell>
        </row>
        <row r="148">
          <cell r="AI148">
            <v>0</v>
          </cell>
        </row>
        <row r="149">
          <cell r="AI149">
            <v>0</v>
          </cell>
        </row>
        <row r="150">
          <cell r="AI150">
            <v>0</v>
          </cell>
        </row>
        <row r="151">
          <cell r="AI151">
            <v>0</v>
          </cell>
        </row>
        <row r="152">
          <cell r="AI152">
            <v>0</v>
          </cell>
        </row>
        <row r="153">
          <cell r="AI153">
            <v>0</v>
          </cell>
        </row>
        <row r="154">
          <cell r="AI154">
            <v>0</v>
          </cell>
        </row>
        <row r="155">
          <cell r="AI155">
            <v>0</v>
          </cell>
        </row>
        <row r="156">
          <cell r="AI156">
            <v>0</v>
          </cell>
        </row>
        <row r="157">
          <cell r="AI157">
            <v>0</v>
          </cell>
        </row>
        <row r="158">
          <cell r="AI158">
            <v>0</v>
          </cell>
        </row>
        <row r="159">
          <cell r="AI159">
            <v>0</v>
          </cell>
        </row>
        <row r="160">
          <cell r="AI160">
            <v>0</v>
          </cell>
        </row>
        <row r="161">
          <cell r="AI161">
            <v>0</v>
          </cell>
        </row>
        <row r="162">
          <cell r="AI162">
            <v>0</v>
          </cell>
        </row>
        <row r="163">
          <cell r="AI163">
            <v>0</v>
          </cell>
        </row>
        <row r="164">
          <cell r="AI164">
            <v>0</v>
          </cell>
        </row>
        <row r="165">
          <cell r="AI165">
            <v>0</v>
          </cell>
        </row>
        <row r="166">
          <cell r="AI166">
            <v>0</v>
          </cell>
        </row>
        <row r="167">
          <cell r="AI167">
            <v>0</v>
          </cell>
        </row>
        <row r="168">
          <cell r="AI168">
            <v>0</v>
          </cell>
        </row>
        <row r="169">
          <cell r="AI169">
            <v>0</v>
          </cell>
        </row>
        <row r="170">
          <cell r="AI170">
            <v>0</v>
          </cell>
        </row>
        <row r="171">
          <cell r="AI171">
            <v>0</v>
          </cell>
        </row>
        <row r="172">
          <cell r="AI172">
            <v>0</v>
          </cell>
        </row>
        <row r="173">
          <cell r="AI173">
            <v>0</v>
          </cell>
        </row>
        <row r="174">
          <cell r="AI174">
            <v>0</v>
          </cell>
        </row>
        <row r="175">
          <cell r="AI175">
            <v>0</v>
          </cell>
        </row>
        <row r="176">
          <cell r="AI176">
            <v>0</v>
          </cell>
        </row>
        <row r="177">
          <cell r="AI177">
            <v>0</v>
          </cell>
        </row>
        <row r="178">
          <cell r="AI178">
            <v>0</v>
          </cell>
        </row>
        <row r="179">
          <cell r="AI179">
            <v>0</v>
          </cell>
        </row>
        <row r="180">
          <cell r="AI180">
            <v>0</v>
          </cell>
        </row>
        <row r="181">
          <cell r="AI181">
            <v>0</v>
          </cell>
        </row>
        <row r="182">
          <cell r="AI182">
            <v>0</v>
          </cell>
        </row>
        <row r="183">
          <cell r="AI183">
            <v>0</v>
          </cell>
        </row>
        <row r="184">
          <cell r="AI184">
            <v>0</v>
          </cell>
        </row>
        <row r="185">
          <cell r="AI185">
            <v>0</v>
          </cell>
        </row>
        <row r="186">
          <cell r="AI186">
            <v>0</v>
          </cell>
        </row>
        <row r="187">
          <cell r="AI187">
            <v>0</v>
          </cell>
        </row>
        <row r="188">
          <cell r="AI188">
            <v>0</v>
          </cell>
        </row>
        <row r="189">
          <cell r="AI189">
            <v>0</v>
          </cell>
        </row>
        <row r="190">
          <cell r="AI190">
            <v>0</v>
          </cell>
        </row>
        <row r="191">
          <cell r="AI191">
            <v>0</v>
          </cell>
        </row>
        <row r="192">
          <cell r="AI192">
            <v>0</v>
          </cell>
        </row>
        <row r="193">
          <cell r="AI193">
            <v>0</v>
          </cell>
        </row>
        <row r="194">
          <cell r="AI194">
            <v>0</v>
          </cell>
        </row>
        <row r="195">
          <cell r="AI195">
            <v>0</v>
          </cell>
        </row>
        <row r="196">
          <cell r="AI196">
            <v>0</v>
          </cell>
        </row>
        <row r="197">
          <cell r="AI197">
            <v>0</v>
          </cell>
        </row>
        <row r="198">
          <cell r="AI198">
            <v>0</v>
          </cell>
        </row>
        <row r="199">
          <cell r="AI199">
            <v>0</v>
          </cell>
        </row>
        <row r="200">
          <cell r="AI200">
            <v>0</v>
          </cell>
        </row>
        <row r="201">
          <cell r="AI201">
            <v>0</v>
          </cell>
        </row>
        <row r="202">
          <cell r="AI202">
            <v>0</v>
          </cell>
        </row>
        <row r="203">
          <cell r="AI203">
            <v>0</v>
          </cell>
        </row>
        <row r="204">
          <cell r="AI204">
            <v>0</v>
          </cell>
        </row>
        <row r="205">
          <cell r="AI205">
            <v>0</v>
          </cell>
        </row>
        <row r="206">
          <cell r="AI206">
            <v>0</v>
          </cell>
        </row>
        <row r="207">
          <cell r="AI207">
            <v>0</v>
          </cell>
        </row>
        <row r="208">
          <cell r="AI208">
            <v>0</v>
          </cell>
        </row>
        <row r="209">
          <cell r="AI209">
            <v>0</v>
          </cell>
        </row>
        <row r="210">
          <cell r="AI210">
            <v>0</v>
          </cell>
        </row>
        <row r="211">
          <cell r="AI211">
            <v>0</v>
          </cell>
        </row>
        <row r="212">
          <cell r="AI212">
            <v>0</v>
          </cell>
        </row>
        <row r="213">
          <cell r="AI213">
            <v>0</v>
          </cell>
        </row>
        <row r="214">
          <cell r="AI214">
            <v>0</v>
          </cell>
        </row>
        <row r="215">
          <cell r="AI215">
            <v>0</v>
          </cell>
        </row>
        <row r="216">
          <cell r="AI216">
            <v>0</v>
          </cell>
        </row>
        <row r="217">
          <cell r="AI217">
            <v>0</v>
          </cell>
        </row>
        <row r="218">
          <cell r="AI218">
            <v>0</v>
          </cell>
        </row>
        <row r="219">
          <cell r="AI219">
            <v>0</v>
          </cell>
        </row>
        <row r="220">
          <cell r="AI220">
            <v>0</v>
          </cell>
        </row>
        <row r="221">
          <cell r="AI221">
            <v>0</v>
          </cell>
        </row>
        <row r="222">
          <cell r="AI222">
            <v>0</v>
          </cell>
        </row>
        <row r="223">
          <cell r="AI223">
            <v>0</v>
          </cell>
        </row>
        <row r="224">
          <cell r="AI224">
            <v>0</v>
          </cell>
        </row>
        <row r="225">
          <cell r="AI225">
            <v>0</v>
          </cell>
        </row>
        <row r="226">
          <cell r="AI226">
            <v>0</v>
          </cell>
        </row>
        <row r="227">
          <cell r="AI227">
            <v>0</v>
          </cell>
        </row>
        <row r="228">
          <cell r="AI228">
            <v>0</v>
          </cell>
        </row>
        <row r="229">
          <cell r="AI229">
            <v>0</v>
          </cell>
        </row>
        <row r="230">
          <cell r="AI230">
            <v>0</v>
          </cell>
        </row>
        <row r="231">
          <cell r="AI231">
            <v>0</v>
          </cell>
        </row>
        <row r="232">
          <cell r="AI232">
            <v>0</v>
          </cell>
        </row>
        <row r="233">
          <cell r="AI233">
            <v>0</v>
          </cell>
        </row>
        <row r="234">
          <cell r="AI234">
            <v>0</v>
          </cell>
        </row>
        <row r="235">
          <cell r="AI235">
            <v>0</v>
          </cell>
        </row>
        <row r="236">
          <cell r="AI236">
            <v>0</v>
          </cell>
        </row>
        <row r="237">
          <cell r="AI237">
            <v>0</v>
          </cell>
        </row>
        <row r="238">
          <cell r="AI238">
            <v>0</v>
          </cell>
        </row>
        <row r="239">
          <cell r="AI239">
            <v>0</v>
          </cell>
        </row>
        <row r="240">
          <cell r="AI240">
            <v>0</v>
          </cell>
        </row>
        <row r="241">
          <cell r="AI241">
            <v>0</v>
          </cell>
        </row>
        <row r="242">
          <cell r="AI242">
            <v>0</v>
          </cell>
        </row>
        <row r="243">
          <cell r="AI243">
            <v>0</v>
          </cell>
        </row>
        <row r="244">
          <cell r="AI244">
            <v>0</v>
          </cell>
        </row>
        <row r="245">
          <cell r="AI245">
            <v>0</v>
          </cell>
        </row>
        <row r="246">
          <cell r="AI246">
            <v>0</v>
          </cell>
        </row>
        <row r="247">
          <cell r="AI247">
            <v>0</v>
          </cell>
        </row>
        <row r="248">
          <cell r="AI248">
            <v>0</v>
          </cell>
        </row>
        <row r="249">
          <cell r="AI249">
            <v>0</v>
          </cell>
        </row>
        <row r="250">
          <cell r="AI250">
            <v>0</v>
          </cell>
        </row>
        <row r="251">
          <cell r="AI251">
            <v>0</v>
          </cell>
        </row>
        <row r="252">
          <cell r="AI252">
            <v>0</v>
          </cell>
        </row>
        <row r="253">
          <cell r="AI253">
            <v>0</v>
          </cell>
        </row>
        <row r="254">
          <cell r="AI254">
            <v>0</v>
          </cell>
        </row>
        <row r="255">
          <cell r="AI255">
            <v>0</v>
          </cell>
        </row>
        <row r="256">
          <cell r="AI256">
            <v>0</v>
          </cell>
        </row>
        <row r="257">
          <cell r="AI257">
            <v>0</v>
          </cell>
        </row>
        <row r="258">
          <cell r="AI258">
            <v>0</v>
          </cell>
        </row>
        <row r="259">
          <cell r="AI259">
            <v>0</v>
          </cell>
        </row>
        <row r="260">
          <cell r="AI260">
            <v>0</v>
          </cell>
        </row>
        <row r="261">
          <cell r="AI261">
            <v>0</v>
          </cell>
        </row>
        <row r="262">
          <cell r="AI262">
            <v>0</v>
          </cell>
        </row>
        <row r="263">
          <cell r="AI263">
            <v>0</v>
          </cell>
        </row>
        <row r="264">
          <cell r="AI264">
            <v>0</v>
          </cell>
        </row>
        <row r="265">
          <cell r="AI265">
            <v>0</v>
          </cell>
        </row>
        <row r="266">
          <cell r="AI266">
            <v>0</v>
          </cell>
        </row>
        <row r="267">
          <cell r="AI267">
            <v>0</v>
          </cell>
        </row>
        <row r="268">
          <cell r="AI268">
            <v>0</v>
          </cell>
        </row>
        <row r="269">
          <cell r="AI269">
            <v>0</v>
          </cell>
        </row>
        <row r="270">
          <cell r="AI270">
            <v>0</v>
          </cell>
        </row>
        <row r="271">
          <cell r="AI271">
            <v>0</v>
          </cell>
        </row>
        <row r="272">
          <cell r="AI272">
            <v>0</v>
          </cell>
        </row>
        <row r="273">
          <cell r="AI273">
            <v>0</v>
          </cell>
        </row>
        <row r="274">
          <cell r="AI274">
            <v>0</v>
          </cell>
        </row>
        <row r="275">
          <cell r="AI275">
            <v>0</v>
          </cell>
        </row>
        <row r="276">
          <cell r="AI276">
            <v>0</v>
          </cell>
        </row>
        <row r="277">
          <cell r="AI277">
            <v>0</v>
          </cell>
        </row>
        <row r="278">
          <cell r="AI278">
            <v>0</v>
          </cell>
        </row>
        <row r="279">
          <cell r="AI279">
            <v>0</v>
          </cell>
        </row>
        <row r="280">
          <cell r="AI280">
            <v>0</v>
          </cell>
        </row>
        <row r="281">
          <cell r="AI281">
            <v>0</v>
          </cell>
        </row>
        <row r="282">
          <cell r="AI282">
            <v>0</v>
          </cell>
        </row>
        <row r="283">
          <cell r="AI283">
            <v>0</v>
          </cell>
        </row>
        <row r="284">
          <cell r="AI284">
            <v>0</v>
          </cell>
        </row>
        <row r="285">
          <cell r="AI285">
            <v>0</v>
          </cell>
        </row>
        <row r="286">
          <cell r="AI286">
            <v>0</v>
          </cell>
        </row>
        <row r="287">
          <cell r="AI287">
            <v>0</v>
          </cell>
        </row>
        <row r="288">
          <cell r="AI288">
            <v>0</v>
          </cell>
        </row>
        <row r="289">
          <cell r="AI289">
            <v>0</v>
          </cell>
        </row>
        <row r="290">
          <cell r="AI290">
            <v>0</v>
          </cell>
        </row>
        <row r="291">
          <cell r="AI291">
            <v>0</v>
          </cell>
        </row>
        <row r="292">
          <cell r="AI292">
            <v>0</v>
          </cell>
        </row>
        <row r="293">
          <cell r="AI293">
            <v>0</v>
          </cell>
        </row>
        <row r="294">
          <cell r="AI294">
            <v>0</v>
          </cell>
        </row>
        <row r="295">
          <cell r="AI295">
            <v>0</v>
          </cell>
        </row>
        <row r="296">
          <cell r="AI296">
            <v>0</v>
          </cell>
        </row>
        <row r="297">
          <cell r="AI297">
            <v>0</v>
          </cell>
        </row>
        <row r="298">
          <cell r="AI298">
            <v>0</v>
          </cell>
        </row>
        <row r="299">
          <cell r="AI299">
            <v>0</v>
          </cell>
        </row>
        <row r="300">
          <cell r="AI300">
            <v>0</v>
          </cell>
        </row>
        <row r="301">
          <cell r="AI301">
            <v>0</v>
          </cell>
        </row>
        <row r="302">
          <cell r="AI302">
            <v>0</v>
          </cell>
        </row>
        <row r="303">
          <cell r="AI303">
            <v>0</v>
          </cell>
        </row>
        <row r="304">
          <cell r="AI304">
            <v>0</v>
          </cell>
        </row>
        <row r="305">
          <cell r="AI305">
            <v>0</v>
          </cell>
        </row>
        <row r="306">
          <cell r="AI306">
            <v>0</v>
          </cell>
        </row>
        <row r="307">
          <cell r="AI307">
            <v>0</v>
          </cell>
        </row>
        <row r="308">
          <cell r="AI308">
            <v>0</v>
          </cell>
        </row>
        <row r="309">
          <cell r="AI309">
            <v>0</v>
          </cell>
        </row>
        <row r="310">
          <cell r="AI310">
            <v>0</v>
          </cell>
        </row>
        <row r="311">
          <cell r="AI311">
            <v>0</v>
          </cell>
        </row>
        <row r="312">
          <cell r="AI312">
            <v>0</v>
          </cell>
        </row>
        <row r="313">
          <cell r="AI313">
            <v>0</v>
          </cell>
        </row>
        <row r="314">
          <cell r="AI314">
            <v>0</v>
          </cell>
        </row>
        <row r="315">
          <cell r="AI315">
            <v>0</v>
          </cell>
        </row>
        <row r="316">
          <cell r="AI316">
            <v>0</v>
          </cell>
        </row>
        <row r="317">
          <cell r="AI317">
            <v>0</v>
          </cell>
        </row>
        <row r="318">
          <cell r="AI318">
            <v>0</v>
          </cell>
        </row>
        <row r="319">
          <cell r="AI319">
            <v>0</v>
          </cell>
        </row>
        <row r="320">
          <cell r="AI320">
            <v>0</v>
          </cell>
        </row>
        <row r="321">
          <cell r="AI321">
            <v>0</v>
          </cell>
        </row>
        <row r="322">
          <cell r="AI322">
            <v>0</v>
          </cell>
        </row>
        <row r="323">
          <cell r="AI323">
            <v>0</v>
          </cell>
        </row>
        <row r="324">
          <cell r="AI324">
            <v>0</v>
          </cell>
        </row>
        <row r="325">
          <cell r="AI325">
            <v>0</v>
          </cell>
        </row>
        <row r="326">
          <cell r="AI326">
            <v>0</v>
          </cell>
        </row>
        <row r="327">
          <cell r="AI327">
            <v>0</v>
          </cell>
        </row>
        <row r="328">
          <cell r="AI328">
            <v>0</v>
          </cell>
        </row>
        <row r="329">
          <cell r="AI329">
            <v>0</v>
          </cell>
        </row>
        <row r="330">
          <cell r="AI330">
            <v>0</v>
          </cell>
        </row>
        <row r="331">
          <cell r="AI331">
            <v>0</v>
          </cell>
        </row>
        <row r="332">
          <cell r="AI332">
            <v>0</v>
          </cell>
        </row>
        <row r="333">
          <cell r="AI333">
            <v>0</v>
          </cell>
        </row>
        <row r="334">
          <cell r="AI334">
            <v>0</v>
          </cell>
        </row>
        <row r="335">
          <cell r="AI335">
            <v>0</v>
          </cell>
        </row>
        <row r="336">
          <cell r="AI336">
            <v>0</v>
          </cell>
        </row>
        <row r="337">
          <cell r="AI337">
            <v>0</v>
          </cell>
        </row>
        <row r="338">
          <cell r="AI338">
            <v>0</v>
          </cell>
        </row>
        <row r="339">
          <cell r="AI339">
            <v>0</v>
          </cell>
        </row>
        <row r="340">
          <cell r="AI340">
            <v>0</v>
          </cell>
        </row>
        <row r="341">
          <cell r="AI341">
            <v>0</v>
          </cell>
        </row>
        <row r="342">
          <cell r="AI342">
            <v>0</v>
          </cell>
        </row>
        <row r="343">
          <cell r="AI343">
            <v>0</v>
          </cell>
        </row>
        <row r="344">
          <cell r="AI344">
            <v>0</v>
          </cell>
        </row>
        <row r="345">
          <cell r="AI345">
            <v>0</v>
          </cell>
        </row>
        <row r="346">
          <cell r="AI346">
            <v>0</v>
          </cell>
        </row>
        <row r="347">
          <cell r="AI347">
            <v>0</v>
          </cell>
        </row>
        <row r="348">
          <cell r="AI348">
            <v>0</v>
          </cell>
        </row>
        <row r="349">
          <cell r="AI349">
            <v>0</v>
          </cell>
        </row>
        <row r="350">
          <cell r="AI350">
            <v>0</v>
          </cell>
        </row>
        <row r="351">
          <cell r="AI351">
            <v>0</v>
          </cell>
        </row>
        <row r="352">
          <cell r="AI352">
            <v>0</v>
          </cell>
        </row>
        <row r="353">
          <cell r="AI353">
            <v>0</v>
          </cell>
        </row>
        <row r="354">
          <cell r="AI354">
            <v>0</v>
          </cell>
        </row>
        <row r="355">
          <cell r="AI355">
            <v>0</v>
          </cell>
        </row>
        <row r="356">
          <cell r="AI356">
            <v>0</v>
          </cell>
        </row>
        <row r="357">
          <cell r="AI357">
            <v>0</v>
          </cell>
        </row>
        <row r="358">
          <cell r="AI358">
            <v>0</v>
          </cell>
        </row>
        <row r="359">
          <cell r="AI359">
            <v>0</v>
          </cell>
        </row>
        <row r="360">
          <cell r="AI360">
            <v>0</v>
          </cell>
        </row>
        <row r="361">
          <cell r="AI361">
            <v>0</v>
          </cell>
        </row>
        <row r="362">
          <cell r="AI362">
            <v>0</v>
          </cell>
        </row>
        <row r="363">
          <cell r="AI363">
            <v>0</v>
          </cell>
        </row>
        <row r="364">
          <cell r="AI364">
            <v>0</v>
          </cell>
        </row>
        <row r="365">
          <cell r="AI365">
            <v>0</v>
          </cell>
        </row>
        <row r="366">
          <cell r="AI366">
            <v>0</v>
          </cell>
        </row>
        <row r="367">
          <cell r="AI367">
            <v>0</v>
          </cell>
        </row>
        <row r="368">
          <cell r="AI368">
            <v>0</v>
          </cell>
        </row>
        <row r="369">
          <cell r="AI369">
            <v>0</v>
          </cell>
        </row>
        <row r="370">
          <cell r="AI370">
            <v>0</v>
          </cell>
        </row>
        <row r="371">
          <cell r="AI371">
            <v>0</v>
          </cell>
        </row>
        <row r="372">
          <cell r="AI372">
            <v>0</v>
          </cell>
        </row>
        <row r="373">
          <cell r="AI373">
            <v>0</v>
          </cell>
        </row>
        <row r="374">
          <cell r="AI374">
            <v>0</v>
          </cell>
        </row>
        <row r="375">
          <cell r="AI375">
            <v>0</v>
          </cell>
        </row>
        <row r="376">
          <cell r="AI376">
            <v>0</v>
          </cell>
        </row>
        <row r="377">
          <cell r="AI377">
            <v>0</v>
          </cell>
        </row>
        <row r="378">
          <cell r="AI378">
            <v>0</v>
          </cell>
        </row>
        <row r="379">
          <cell r="AI379">
            <v>0</v>
          </cell>
        </row>
        <row r="380">
          <cell r="AI380">
            <v>0</v>
          </cell>
        </row>
        <row r="381">
          <cell r="AI381">
            <v>0</v>
          </cell>
        </row>
        <row r="382">
          <cell r="AI382">
            <v>0</v>
          </cell>
        </row>
        <row r="383">
          <cell r="AI383">
            <v>0</v>
          </cell>
        </row>
        <row r="384">
          <cell r="AI384">
            <v>0</v>
          </cell>
        </row>
        <row r="385">
          <cell r="AI385">
            <v>0</v>
          </cell>
        </row>
        <row r="386">
          <cell r="AI386">
            <v>0</v>
          </cell>
        </row>
        <row r="387">
          <cell r="AI387">
            <v>0</v>
          </cell>
        </row>
        <row r="388">
          <cell r="AI388">
            <v>0</v>
          </cell>
        </row>
        <row r="389">
          <cell r="AI389">
            <v>0</v>
          </cell>
        </row>
        <row r="390">
          <cell r="AI390">
            <v>0</v>
          </cell>
        </row>
        <row r="391">
          <cell r="AI391">
            <v>0</v>
          </cell>
        </row>
        <row r="392">
          <cell r="AI392">
            <v>0</v>
          </cell>
        </row>
        <row r="393">
          <cell r="AI393">
            <v>0</v>
          </cell>
        </row>
        <row r="394">
          <cell r="AI394">
            <v>0</v>
          </cell>
        </row>
        <row r="395">
          <cell r="AI395">
            <v>0</v>
          </cell>
        </row>
        <row r="396">
          <cell r="AI396">
            <v>0</v>
          </cell>
        </row>
        <row r="397">
          <cell r="AI397">
            <v>0</v>
          </cell>
        </row>
        <row r="398">
          <cell r="AI398">
            <v>0</v>
          </cell>
        </row>
        <row r="399">
          <cell r="AI399">
            <v>0</v>
          </cell>
        </row>
        <row r="400">
          <cell r="AI400">
            <v>0</v>
          </cell>
        </row>
        <row r="401">
          <cell r="AI401">
            <v>0</v>
          </cell>
        </row>
        <row r="402">
          <cell r="AI402">
            <v>0</v>
          </cell>
        </row>
        <row r="403">
          <cell r="AI403">
            <v>0</v>
          </cell>
        </row>
        <row r="404">
          <cell r="AI404">
            <v>0</v>
          </cell>
        </row>
        <row r="405">
          <cell r="AI405">
            <v>0</v>
          </cell>
        </row>
        <row r="406">
          <cell r="AI406">
            <v>0</v>
          </cell>
        </row>
        <row r="407">
          <cell r="AI407">
            <v>0</v>
          </cell>
        </row>
        <row r="408">
          <cell r="AI408">
            <v>0</v>
          </cell>
        </row>
        <row r="409">
          <cell r="AI409">
            <v>0</v>
          </cell>
        </row>
        <row r="410">
          <cell r="AI410">
            <v>0</v>
          </cell>
        </row>
        <row r="411">
          <cell r="AI411">
            <v>0</v>
          </cell>
        </row>
        <row r="412">
          <cell r="AI412">
            <v>0</v>
          </cell>
        </row>
        <row r="413">
          <cell r="AI413">
            <v>0</v>
          </cell>
        </row>
        <row r="414">
          <cell r="AI414">
            <v>0</v>
          </cell>
        </row>
        <row r="415">
          <cell r="AI415">
            <v>0</v>
          </cell>
        </row>
        <row r="416">
          <cell r="AI416">
            <v>0</v>
          </cell>
        </row>
        <row r="417">
          <cell r="AI417">
            <v>0</v>
          </cell>
        </row>
        <row r="418">
          <cell r="AI418">
            <v>0</v>
          </cell>
        </row>
        <row r="419">
          <cell r="AI419">
            <v>0</v>
          </cell>
        </row>
        <row r="420">
          <cell r="AI420">
            <v>0</v>
          </cell>
        </row>
        <row r="421">
          <cell r="AI421">
            <v>0</v>
          </cell>
        </row>
        <row r="422">
          <cell r="AI422">
            <v>0</v>
          </cell>
        </row>
        <row r="423">
          <cell r="AI423">
            <v>0</v>
          </cell>
        </row>
        <row r="424">
          <cell r="AI424">
            <v>0</v>
          </cell>
        </row>
        <row r="425">
          <cell r="AI425">
            <v>0</v>
          </cell>
        </row>
        <row r="426">
          <cell r="AI426">
            <v>0</v>
          </cell>
        </row>
        <row r="427">
          <cell r="AI427">
            <v>0</v>
          </cell>
        </row>
        <row r="428">
          <cell r="AI428">
            <v>0</v>
          </cell>
        </row>
        <row r="429">
          <cell r="AI429">
            <v>0</v>
          </cell>
        </row>
        <row r="430">
          <cell r="AI430">
            <v>0</v>
          </cell>
        </row>
        <row r="431">
          <cell r="AI431">
            <v>0</v>
          </cell>
        </row>
        <row r="432">
          <cell r="AI432">
            <v>0</v>
          </cell>
        </row>
        <row r="433">
          <cell r="AI433">
            <v>0</v>
          </cell>
        </row>
        <row r="434">
          <cell r="AI434">
            <v>0</v>
          </cell>
        </row>
        <row r="435">
          <cell r="AI435">
            <v>0</v>
          </cell>
        </row>
        <row r="436">
          <cell r="AI436">
            <v>0</v>
          </cell>
        </row>
        <row r="437">
          <cell r="AI437">
            <v>0</v>
          </cell>
        </row>
        <row r="438">
          <cell r="AI438">
            <v>0</v>
          </cell>
        </row>
        <row r="439">
          <cell r="AI439">
            <v>0</v>
          </cell>
        </row>
        <row r="440">
          <cell r="AI440">
            <v>0</v>
          </cell>
        </row>
        <row r="441">
          <cell r="AI441">
            <v>0</v>
          </cell>
        </row>
        <row r="442">
          <cell r="AI442">
            <v>0</v>
          </cell>
        </row>
        <row r="443">
          <cell r="AI443">
            <v>0</v>
          </cell>
        </row>
        <row r="444">
          <cell r="AI444">
            <v>0</v>
          </cell>
        </row>
        <row r="445">
          <cell r="AI445">
            <v>0</v>
          </cell>
        </row>
        <row r="446">
          <cell r="AI446">
            <v>0</v>
          </cell>
        </row>
        <row r="447">
          <cell r="AI447">
            <v>0</v>
          </cell>
        </row>
        <row r="448">
          <cell r="AI448">
            <v>0</v>
          </cell>
        </row>
        <row r="449">
          <cell r="AI449">
            <v>0</v>
          </cell>
        </row>
        <row r="450">
          <cell r="AI450">
            <v>0</v>
          </cell>
        </row>
        <row r="451">
          <cell r="AI451">
            <v>0</v>
          </cell>
        </row>
        <row r="452">
          <cell r="AI452">
            <v>0</v>
          </cell>
        </row>
        <row r="453">
          <cell r="AI453">
            <v>0</v>
          </cell>
        </row>
        <row r="454">
          <cell r="AI454">
            <v>0</v>
          </cell>
        </row>
        <row r="455">
          <cell r="AI455">
            <v>0</v>
          </cell>
        </row>
        <row r="456">
          <cell r="AI456">
            <v>0</v>
          </cell>
        </row>
        <row r="457">
          <cell r="AI457">
            <v>0</v>
          </cell>
        </row>
        <row r="458">
          <cell r="AI458">
            <v>0</v>
          </cell>
        </row>
        <row r="459">
          <cell r="AI459">
            <v>0</v>
          </cell>
        </row>
        <row r="460">
          <cell r="AI460">
            <v>0</v>
          </cell>
        </row>
        <row r="461">
          <cell r="AI461">
            <v>0</v>
          </cell>
        </row>
        <row r="462">
          <cell r="AI462">
            <v>0</v>
          </cell>
        </row>
        <row r="463">
          <cell r="AI463">
            <v>0</v>
          </cell>
        </row>
        <row r="464">
          <cell r="AI464">
            <v>0</v>
          </cell>
        </row>
        <row r="465">
          <cell r="AI465">
            <v>0</v>
          </cell>
        </row>
        <row r="466">
          <cell r="AI466">
            <v>0</v>
          </cell>
        </row>
        <row r="467">
          <cell r="AI467">
            <v>0</v>
          </cell>
        </row>
        <row r="468">
          <cell r="AI468">
            <v>0</v>
          </cell>
        </row>
        <row r="469">
          <cell r="AI469">
            <v>0</v>
          </cell>
        </row>
        <row r="470">
          <cell r="AI470">
            <v>0</v>
          </cell>
        </row>
        <row r="471">
          <cell r="AI471">
            <v>0</v>
          </cell>
        </row>
        <row r="472">
          <cell r="AI472">
            <v>0</v>
          </cell>
        </row>
        <row r="473">
          <cell r="AI473">
            <v>0</v>
          </cell>
        </row>
        <row r="474">
          <cell r="AI474">
            <v>0</v>
          </cell>
        </row>
        <row r="475">
          <cell r="AI475">
            <v>0</v>
          </cell>
        </row>
        <row r="476">
          <cell r="AI476">
            <v>0</v>
          </cell>
        </row>
        <row r="477">
          <cell r="AI477">
            <v>0</v>
          </cell>
        </row>
        <row r="478">
          <cell r="AI478">
            <v>0</v>
          </cell>
        </row>
        <row r="479">
          <cell r="AI479">
            <v>0</v>
          </cell>
        </row>
        <row r="480">
          <cell r="AI480">
            <v>0</v>
          </cell>
        </row>
        <row r="481">
          <cell r="AI481">
            <v>0</v>
          </cell>
        </row>
        <row r="482">
          <cell r="AI482">
            <v>0</v>
          </cell>
        </row>
        <row r="483">
          <cell r="AI483">
            <v>0</v>
          </cell>
        </row>
        <row r="484">
          <cell r="AI484">
            <v>0</v>
          </cell>
        </row>
        <row r="485">
          <cell r="AI485">
            <v>0</v>
          </cell>
        </row>
        <row r="486">
          <cell r="AI486">
            <v>0</v>
          </cell>
        </row>
        <row r="487">
          <cell r="AI487">
            <v>0</v>
          </cell>
        </row>
        <row r="488">
          <cell r="AI488">
            <v>0</v>
          </cell>
        </row>
        <row r="489">
          <cell r="AI489">
            <v>0</v>
          </cell>
        </row>
        <row r="490">
          <cell r="AI490">
            <v>0</v>
          </cell>
        </row>
        <row r="491">
          <cell r="AI491">
            <v>0</v>
          </cell>
        </row>
        <row r="492">
          <cell r="AI492">
            <v>0</v>
          </cell>
        </row>
        <row r="493">
          <cell r="AI493">
            <v>0</v>
          </cell>
        </row>
        <row r="494">
          <cell r="AI494">
            <v>0</v>
          </cell>
        </row>
        <row r="495">
          <cell r="AI495">
            <v>0</v>
          </cell>
        </row>
        <row r="496">
          <cell r="AI496">
            <v>0</v>
          </cell>
        </row>
        <row r="497">
          <cell r="AI497">
            <v>0</v>
          </cell>
        </row>
        <row r="498">
          <cell r="AI498">
            <v>0</v>
          </cell>
        </row>
        <row r="499">
          <cell r="AI499">
            <v>0</v>
          </cell>
        </row>
        <row r="500">
          <cell r="AI500">
            <v>0</v>
          </cell>
        </row>
        <row r="501">
          <cell r="AI501">
            <v>0</v>
          </cell>
        </row>
        <row r="502">
          <cell r="AI502">
            <v>0</v>
          </cell>
        </row>
        <row r="503">
          <cell r="AI503">
            <v>0</v>
          </cell>
        </row>
        <row r="504">
          <cell r="AI504">
            <v>0</v>
          </cell>
        </row>
        <row r="505">
          <cell r="AI505">
            <v>0</v>
          </cell>
        </row>
        <row r="506">
          <cell r="AI506">
            <v>0</v>
          </cell>
        </row>
        <row r="507">
          <cell r="AI507">
            <v>0</v>
          </cell>
        </row>
        <row r="508">
          <cell r="AI508">
            <v>0</v>
          </cell>
        </row>
        <row r="509">
          <cell r="AI509">
            <v>0</v>
          </cell>
        </row>
        <row r="510">
          <cell r="AI510">
            <v>0</v>
          </cell>
        </row>
        <row r="511">
          <cell r="AI511">
            <v>0</v>
          </cell>
        </row>
        <row r="512">
          <cell r="AI512">
            <v>0</v>
          </cell>
        </row>
        <row r="513">
          <cell r="AI513">
            <v>0</v>
          </cell>
        </row>
        <row r="514">
          <cell r="AI514">
            <v>0</v>
          </cell>
        </row>
        <row r="515">
          <cell r="AI515">
            <v>0</v>
          </cell>
        </row>
        <row r="516">
          <cell r="AI516">
            <v>0</v>
          </cell>
        </row>
        <row r="517">
          <cell r="AI517">
            <v>0</v>
          </cell>
        </row>
        <row r="518">
          <cell r="AI518">
            <v>0</v>
          </cell>
        </row>
        <row r="519">
          <cell r="AI519">
            <v>0</v>
          </cell>
        </row>
        <row r="520">
          <cell r="AI520">
            <v>0</v>
          </cell>
        </row>
        <row r="521">
          <cell r="AI521">
            <v>0</v>
          </cell>
        </row>
        <row r="522">
          <cell r="AI522">
            <v>0</v>
          </cell>
        </row>
        <row r="523">
          <cell r="AI523">
            <v>0</v>
          </cell>
        </row>
        <row r="524">
          <cell r="AI524">
            <v>0</v>
          </cell>
        </row>
        <row r="525">
          <cell r="AI525">
            <v>0</v>
          </cell>
        </row>
        <row r="526">
          <cell r="AI526">
            <v>0</v>
          </cell>
        </row>
        <row r="527">
          <cell r="AI527">
            <v>0</v>
          </cell>
        </row>
        <row r="528">
          <cell r="AI528">
            <v>0</v>
          </cell>
        </row>
        <row r="529">
          <cell r="AI529">
            <v>0</v>
          </cell>
        </row>
        <row r="530">
          <cell r="AI530">
            <v>0</v>
          </cell>
        </row>
      </sheetData>
      <sheetData sheetId="1"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F-095-6"/>
      <sheetName val="F-163-2"/>
      <sheetName val="F2"/>
      <sheetName val="F3"/>
    </sheetNames>
    <sheetDataSet>
      <sheetData sheetId="0">
        <row r="17">
          <cell r="B17" t="str">
            <v>Gestión Humana</v>
          </cell>
        </row>
        <row r="18">
          <cell r="B18" t="str">
            <v>Maquinaria y Equipo</v>
          </cell>
        </row>
        <row r="19">
          <cell r="B19" t="str">
            <v>Informática y Comunicaciones</v>
          </cell>
        </row>
        <row r="20">
          <cell r="B20" t="str">
            <v>Gestión de Flujo Monetario</v>
          </cell>
        </row>
        <row r="21">
          <cell r="B21" t="str">
            <v>Compras</v>
          </cell>
        </row>
        <row r="22">
          <cell r="B22" t="str">
            <v>Subcontratos</v>
          </cell>
        </row>
        <row r="23">
          <cell r="B23" t="str">
            <v>Gestión Documental</v>
          </cell>
        </row>
        <row r="24">
          <cell r="B24" t="str">
            <v>Gestión Ambiental</v>
          </cell>
        </row>
        <row r="25">
          <cell r="B25" t="str">
            <v>Gestión S&amp;SO</v>
          </cell>
        </row>
        <row r="26">
          <cell r="B26" t="str">
            <v>Gestión Comercial</v>
          </cell>
        </row>
        <row r="27">
          <cell r="B27" t="str">
            <v>Planificación de Obra</v>
          </cell>
        </row>
        <row r="28">
          <cell r="B28" t="str">
            <v>Explotación y construcción obras de infraestructura</v>
          </cell>
        </row>
        <row r="29">
          <cell r="B29" t="str">
            <v>Relación con el cliente</v>
          </cell>
        </row>
        <row r="30">
          <cell r="B30" t="str">
            <v>Producción de mezclas asfálticas</v>
          </cell>
        </row>
        <row r="31">
          <cell r="B31" t="str">
            <v>Beneficio de materiales pétreos</v>
          </cell>
        </row>
        <row r="32">
          <cell r="B32" t="str">
            <v>Almacenamiento</v>
          </cell>
        </row>
        <row r="33">
          <cell r="B33" t="str">
            <v>Despachos al cliente</v>
          </cell>
        </row>
        <row r="34">
          <cell r="B34" t="str">
            <v>Control de calidad y medición</v>
          </cell>
        </row>
        <row r="35">
          <cell r="B35" t="str">
            <v>Planificación empresarial</v>
          </cell>
        </row>
        <row r="36">
          <cell r="B36" t="str">
            <v xml:space="preserve">Revisión del SIG CASS </v>
          </cell>
        </row>
        <row r="37">
          <cell r="B37" t="str">
            <v>Seguimiento, análisis y mejora</v>
          </cell>
        </row>
      </sheetData>
      <sheetData sheetId="1"/>
      <sheetData sheetId="2"/>
      <sheetData sheetId="3"/>
      <sheetData sheetId="4"/>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F-198-1 Formatos"/>
      <sheetName val="informe"/>
      <sheetName val="F-198-1 Documentos"/>
      <sheetName val="F-198-1 OtrosDoc Dra Amp"/>
    </sheetNames>
    <sheetDataSet>
      <sheetData sheetId="0">
        <row r="4">
          <cell r="B4" t="str">
            <v>Ficha ambiental</v>
          </cell>
        </row>
        <row r="5">
          <cell r="B5" t="str">
            <v>Folleto de induccion por cargos</v>
          </cell>
        </row>
        <row r="6">
          <cell r="B6" t="str">
            <v>Formato</v>
          </cell>
        </row>
        <row r="7">
          <cell r="B7" t="str">
            <v>Instructivo</v>
          </cell>
        </row>
        <row r="8">
          <cell r="B8" t="str">
            <v>Manual</v>
          </cell>
        </row>
        <row r="9">
          <cell r="B9" t="str">
            <v>Matriz ambiental</v>
          </cell>
        </row>
        <row r="10">
          <cell r="B10" t="str">
            <v>PIG CASS</v>
          </cell>
        </row>
        <row r="11">
          <cell r="B11" t="str">
            <v>Plan de emergencias</v>
          </cell>
        </row>
        <row r="12">
          <cell r="B12" t="str">
            <v>Procedimiento</v>
          </cell>
        </row>
        <row r="23">
          <cell r="B23" t="str">
            <v>Almacenamiento</v>
          </cell>
        </row>
        <row r="24">
          <cell r="B24" t="str">
            <v>Beneficio de materiales pétreos</v>
          </cell>
        </row>
        <row r="25">
          <cell r="B25" t="str">
            <v>Compras</v>
          </cell>
        </row>
        <row r="26">
          <cell r="B26" t="str">
            <v>Control de calidad y medición</v>
          </cell>
        </row>
        <row r="27">
          <cell r="B27" t="str">
            <v>Despachos al cliente</v>
          </cell>
        </row>
        <row r="28">
          <cell r="B28" t="str">
            <v>Explotación minera y construcción obras de infraestructura</v>
          </cell>
        </row>
        <row r="29">
          <cell r="B29" t="str">
            <v>Gestión ambiental</v>
          </cell>
        </row>
        <row r="30">
          <cell r="B30" t="str">
            <v>Gestión comercial</v>
          </cell>
        </row>
        <row r="31">
          <cell r="B31" t="str">
            <v>Gestión de flujo monetario</v>
          </cell>
        </row>
        <row r="32">
          <cell r="B32" t="str">
            <v>Gestión documental</v>
          </cell>
        </row>
        <row r="33">
          <cell r="B33" t="str">
            <v>Gestión humana</v>
          </cell>
        </row>
        <row r="34">
          <cell r="B34" t="str">
            <v>Gestión S&amp;SO</v>
          </cell>
        </row>
        <row r="35">
          <cell r="B35" t="str">
            <v>Informática y comunicaciones</v>
          </cell>
        </row>
        <row r="36">
          <cell r="B36" t="str">
            <v>Maquinaria y equipo</v>
          </cell>
        </row>
        <row r="37">
          <cell r="B37" t="str">
            <v>Planificación de obra</v>
          </cell>
        </row>
        <row r="38">
          <cell r="B38" t="str">
            <v>Planificación empresarial</v>
          </cell>
        </row>
        <row r="39">
          <cell r="B39" t="str">
            <v>Producción de mezclas asfálticas</v>
          </cell>
        </row>
        <row r="40">
          <cell r="B40" t="str">
            <v>Relación con el cliente</v>
          </cell>
        </row>
        <row r="41">
          <cell r="B41" t="str">
            <v xml:space="preserve">Gestión del SIG CASS </v>
          </cell>
        </row>
        <row r="42">
          <cell r="B42" t="str">
            <v>Seguimiento, análisis y mejora</v>
          </cell>
        </row>
        <row r="43">
          <cell r="B43" t="str">
            <v>Gestión legal</v>
          </cell>
        </row>
      </sheetData>
      <sheetData sheetId="1"/>
      <sheetData sheetId="2"/>
      <sheetData sheetId="3"/>
      <sheetData sheetId="4"/>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INVE 213 (2)"/>
      <sheetName val="K390+550- N M1"/>
      <sheetName val="PESO -TARAS "/>
    </sheetNames>
    <sheetDataSet>
      <sheetData sheetId="0">
        <row r="3">
          <cell r="B3" t="str">
            <v>Terraplen Suelos Seleccionados</v>
          </cell>
        </row>
        <row r="4">
          <cell r="B4" t="str">
            <v>Terraplen Suelos Adecuados</v>
          </cell>
        </row>
        <row r="5">
          <cell r="B5" t="str">
            <v>Terraplen Suelos Tolerables</v>
          </cell>
        </row>
      </sheetData>
      <sheetData sheetId="1" refreshError="1"/>
      <sheetData sheetId="2" refreshError="1"/>
      <sheetData sheetId="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sheetName val="informe"/>
      <sheetName val="F-198-1 Documentos"/>
      <sheetName val="F-198-1 OtrosDoc Dra Amp"/>
      <sheetName val="F-198-1 Formatos"/>
      <sheetName val="F-242-1"/>
    </sheetNames>
    <sheetDataSet>
      <sheetData sheetId="0">
        <row r="4">
          <cell r="B4" t="str">
            <v>Ficha ambiental</v>
          </cell>
        </row>
        <row r="5">
          <cell r="B5" t="str">
            <v>Folleto de induccion por cargos</v>
          </cell>
        </row>
        <row r="6">
          <cell r="B6" t="str">
            <v>Formato</v>
          </cell>
        </row>
        <row r="7">
          <cell r="B7" t="str">
            <v>Instructivo</v>
          </cell>
        </row>
        <row r="8">
          <cell r="B8" t="str">
            <v>Manual</v>
          </cell>
        </row>
        <row r="9">
          <cell r="B9" t="str">
            <v>Matriz ambiental</v>
          </cell>
        </row>
        <row r="10">
          <cell r="B10" t="str">
            <v>PIG CASS</v>
          </cell>
        </row>
        <row r="11">
          <cell r="B11" t="str">
            <v>Plan de emergencias</v>
          </cell>
        </row>
        <row r="12">
          <cell r="B12" t="str">
            <v>Procedimiento</v>
          </cell>
        </row>
        <row r="13">
          <cell r="B13" t="str">
            <v>Programa ambiental</v>
          </cell>
        </row>
        <row r="14">
          <cell r="B14" t="str">
            <v>Programa S&amp;SO</v>
          </cell>
        </row>
        <row r="15">
          <cell r="B15" t="str">
            <v>Divulgación de documentos</v>
          </cell>
        </row>
        <row r="16">
          <cell r="B16" t="str">
            <v>Norma de seguridad</v>
          </cell>
        </row>
        <row r="17">
          <cell r="B17" t="str">
            <v>Caracterización</v>
          </cell>
        </row>
      </sheetData>
      <sheetData sheetId="1" refreshError="1"/>
      <sheetData sheetId="2" refreshError="1"/>
      <sheetData sheetId="3" refreshError="1"/>
      <sheetData sheetId="4"/>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IERO"/>
      <sheetName val="Resumen"/>
      <sheetName val="Control Fondeos"/>
      <sheetName val="IPC"/>
      <sheetName val="Calculo intereses"/>
    </sheetNames>
    <sheetDataSet>
      <sheetData sheetId="0" refreshError="1"/>
      <sheetData sheetId="1" refreshError="1"/>
      <sheetData sheetId="2" refreshError="1"/>
      <sheetData sheetId="3">
        <row r="13">
          <cell r="S13">
            <v>105.7</v>
          </cell>
        </row>
        <row r="14">
          <cell r="S14">
            <v>105.36</v>
          </cell>
        </row>
        <row r="15">
          <cell r="S15">
            <v>104.97</v>
          </cell>
        </row>
      </sheetData>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Varios/2019-10-07%20C&#225;lculos%20incumplimiento%20fondeo%20Ambiental.xlsx"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2:AM386"/>
  <sheetViews>
    <sheetView showGridLines="0" tabSelected="1" topLeftCell="A48" zoomScale="82" zoomScaleNormal="82" zoomScaleSheetLayoutView="70" zoomScalePageLayoutView="95" workbookViewId="0">
      <selection activeCell="M53" sqref="M53:R53"/>
    </sheetView>
  </sheetViews>
  <sheetFormatPr baseColWidth="10" defaultColWidth="10.7109375" defaultRowHeight="12.75" x14ac:dyDescent="0.2"/>
  <cols>
    <col min="1" max="1" width="2.42578125" style="1" customWidth="1"/>
    <col min="2" max="2" width="8.42578125" style="1" customWidth="1"/>
    <col min="3" max="3" width="10.5703125" style="1" customWidth="1"/>
    <col min="4" max="4" width="11.42578125" style="1" customWidth="1"/>
    <col min="5" max="5" width="13.42578125" style="1" customWidth="1"/>
    <col min="6" max="6" width="15" style="1" customWidth="1"/>
    <col min="7" max="7" width="14" style="1" customWidth="1"/>
    <col min="8" max="8" width="11.5703125" style="1" customWidth="1"/>
    <col min="9" max="9" width="23.42578125" style="25" customWidth="1"/>
    <col min="10" max="10" width="14.28515625" style="1" customWidth="1"/>
    <col min="11" max="11" width="12.42578125" style="1" customWidth="1"/>
    <col min="12" max="12" width="18.42578125" style="1" customWidth="1"/>
    <col min="13" max="13" width="7.42578125" style="1" customWidth="1"/>
    <col min="14" max="14" width="8.7109375" style="1" customWidth="1"/>
    <col min="15" max="15" width="15" style="1" customWidth="1"/>
    <col min="16" max="16" width="15.7109375" style="26" customWidth="1"/>
    <col min="17" max="17" width="18.5703125" style="26" customWidth="1"/>
    <col min="18" max="18" width="22.42578125" style="1" customWidth="1"/>
    <col min="19" max="19" width="8.42578125" style="1" customWidth="1"/>
    <col min="20" max="20" width="19.5703125" style="1" customWidth="1"/>
    <col min="21" max="21" width="10.7109375" style="1"/>
    <col min="22" max="22" width="11.42578125" style="1" bestFit="1" customWidth="1"/>
    <col min="23" max="23" width="10.7109375" style="1"/>
    <col min="24" max="24" width="11.42578125" style="1" bestFit="1" customWidth="1"/>
    <col min="25" max="26" width="12" style="1" bestFit="1" customWidth="1"/>
    <col min="27" max="27" width="13.42578125" style="1" bestFit="1" customWidth="1"/>
    <col min="28" max="16384" width="10.7109375" style="1"/>
  </cols>
  <sheetData>
    <row r="2" spans="2:20" ht="30" customHeight="1" x14ac:dyDescent="0.2">
      <c r="B2" s="480"/>
      <c r="C2" s="480"/>
      <c r="D2" s="480"/>
      <c r="E2" s="480"/>
      <c r="F2" s="354" t="s">
        <v>441</v>
      </c>
      <c r="G2" s="354"/>
      <c r="H2" s="354"/>
      <c r="I2" s="354"/>
      <c r="J2" s="354"/>
      <c r="K2" s="354"/>
      <c r="L2" s="354"/>
      <c r="M2" s="354"/>
      <c r="N2" s="354"/>
      <c r="O2" s="354"/>
      <c r="P2" s="354"/>
      <c r="Q2" s="354" t="s">
        <v>0</v>
      </c>
      <c r="R2" s="354"/>
      <c r="S2" s="480"/>
      <c r="T2" s="480"/>
    </row>
    <row r="3" spans="2:20" ht="30" customHeight="1" x14ac:dyDescent="0.2">
      <c r="B3" s="480"/>
      <c r="C3" s="480"/>
      <c r="D3" s="480"/>
      <c r="E3" s="480"/>
      <c r="F3" s="354" t="s">
        <v>442</v>
      </c>
      <c r="G3" s="354"/>
      <c r="H3" s="480" t="s">
        <v>1</v>
      </c>
      <c r="I3" s="480"/>
      <c r="J3" s="480"/>
      <c r="K3" s="480"/>
      <c r="L3" s="480"/>
      <c r="M3" s="480"/>
      <c r="N3" s="480"/>
      <c r="O3" s="480"/>
      <c r="P3" s="480"/>
      <c r="Q3" s="354" t="s">
        <v>2</v>
      </c>
      <c r="R3" s="354"/>
      <c r="S3" s="481"/>
      <c r="T3" s="481"/>
    </row>
    <row r="4" spans="2:20" ht="30" customHeight="1" x14ac:dyDescent="0.2">
      <c r="B4" s="480"/>
      <c r="C4" s="480"/>
      <c r="D4" s="480"/>
      <c r="E4" s="480"/>
      <c r="F4" s="354" t="s">
        <v>443</v>
      </c>
      <c r="G4" s="354"/>
      <c r="H4" s="480" t="s">
        <v>3</v>
      </c>
      <c r="I4" s="480"/>
      <c r="J4" s="480"/>
      <c r="K4" s="480"/>
      <c r="L4" s="480"/>
      <c r="M4" s="480"/>
      <c r="N4" s="480"/>
      <c r="O4" s="480"/>
      <c r="P4" s="480"/>
      <c r="Q4" s="354" t="s">
        <v>4</v>
      </c>
      <c r="R4" s="354"/>
      <c r="S4" s="477" t="s">
        <v>1004</v>
      </c>
      <c r="T4" s="477"/>
    </row>
    <row r="5" spans="2:20" ht="14.25" x14ac:dyDescent="0.2">
      <c r="B5" s="478"/>
      <c r="C5" s="478"/>
      <c r="D5" s="478"/>
      <c r="E5" s="478"/>
      <c r="F5" s="478"/>
      <c r="G5" s="478"/>
      <c r="H5" s="478"/>
      <c r="I5" s="478"/>
      <c r="J5" s="478"/>
      <c r="K5" s="478"/>
      <c r="L5" s="478"/>
      <c r="M5" s="478"/>
      <c r="N5" s="478"/>
      <c r="O5" s="478"/>
      <c r="P5" s="478"/>
      <c r="Q5" s="478"/>
      <c r="R5" s="478"/>
      <c r="S5" s="478"/>
      <c r="T5" s="478"/>
    </row>
    <row r="6" spans="2:20" ht="22.5" customHeight="1" x14ac:dyDescent="0.2">
      <c r="B6" s="479" t="s">
        <v>5</v>
      </c>
      <c r="C6" s="479"/>
      <c r="D6" s="479"/>
      <c r="E6" s="479"/>
      <c r="F6" s="479"/>
      <c r="G6" s="479"/>
      <c r="H6" s="479"/>
      <c r="I6" s="479"/>
      <c r="J6" s="479"/>
      <c r="K6" s="479"/>
      <c r="L6" s="479"/>
      <c r="M6" s="479"/>
      <c r="N6" s="479"/>
      <c r="O6" s="479"/>
      <c r="P6" s="479"/>
      <c r="Q6" s="479"/>
      <c r="R6" s="479"/>
      <c r="S6" s="479"/>
      <c r="T6" s="479"/>
    </row>
    <row r="7" spans="2:20" ht="14.25" x14ac:dyDescent="0.2">
      <c r="B7" s="449"/>
      <c r="C7" s="449"/>
      <c r="D7" s="449"/>
      <c r="E7" s="449"/>
      <c r="F7" s="449"/>
      <c r="G7" s="449"/>
      <c r="H7" s="449"/>
      <c r="I7" s="449"/>
      <c r="J7" s="449"/>
      <c r="K7" s="449"/>
      <c r="L7" s="449"/>
      <c r="M7" s="449"/>
      <c r="N7" s="449"/>
      <c r="O7" s="449"/>
      <c r="P7" s="449"/>
      <c r="Q7" s="449"/>
      <c r="R7" s="449"/>
      <c r="S7" s="449"/>
      <c r="T7" s="449"/>
    </row>
    <row r="8" spans="2:20" ht="22.5" customHeight="1" x14ac:dyDescent="0.2">
      <c r="B8" s="462" t="s">
        <v>6</v>
      </c>
      <c r="C8" s="462"/>
      <c r="D8" s="462"/>
      <c r="E8" s="462"/>
      <c r="F8" s="462"/>
      <c r="G8" s="462"/>
      <c r="H8" s="462"/>
      <c r="I8" s="462"/>
      <c r="J8" s="462"/>
      <c r="K8" s="462"/>
      <c r="L8" s="462"/>
      <c r="M8" s="462"/>
      <c r="N8" s="462"/>
      <c r="O8" s="462"/>
      <c r="P8" s="462"/>
      <c r="Q8" s="462"/>
      <c r="R8" s="462"/>
      <c r="S8" s="462"/>
      <c r="T8" s="462"/>
    </row>
    <row r="9" spans="2:20" ht="22.5" customHeight="1" x14ac:dyDescent="0.2">
      <c r="B9" s="415" t="s">
        <v>7</v>
      </c>
      <c r="C9" s="417"/>
      <c r="D9" s="417"/>
      <c r="E9" s="417"/>
      <c r="F9" s="417"/>
      <c r="G9" s="417"/>
      <c r="H9" s="417"/>
      <c r="I9" s="417"/>
      <c r="J9" s="417"/>
      <c r="K9" s="417"/>
      <c r="L9" s="417"/>
      <c r="M9" s="417"/>
      <c r="N9" s="417"/>
      <c r="O9" s="417"/>
      <c r="P9" s="417"/>
      <c r="Q9" s="417"/>
      <c r="R9" s="417"/>
      <c r="S9" s="417"/>
      <c r="T9" s="416"/>
    </row>
    <row r="10" spans="2:20" ht="22.5" customHeight="1" x14ac:dyDescent="0.2">
      <c r="B10" s="494" t="s">
        <v>8</v>
      </c>
      <c r="C10" s="494"/>
      <c r="D10" s="494"/>
      <c r="E10" s="494"/>
      <c r="F10" s="329" t="s">
        <v>9</v>
      </c>
      <c r="G10" s="330"/>
      <c r="H10" s="330"/>
      <c r="I10" s="331"/>
      <c r="J10" s="455" t="s">
        <v>10</v>
      </c>
      <c r="K10" s="456"/>
      <c r="L10" s="456"/>
      <c r="M10" s="456"/>
      <c r="N10" s="457"/>
      <c r="O10" s="329" t="s">
        <v>11</v>
      </c>
      <c r="P10" s="330"/>
      <c r="Q10" s="331"/>
      <c r="R10" s="461" t="s">
        <v>12</v>
      </c>
      <c r="S10" s="461"/>
      <c r="T10" s="461"/>
    </row>
    <row r="11" spans="2:20" ht="22.5" customHeight="1" x14ac:dyDescent="0.2">
      <c r="B11" s="494"/>
      <c r="C11" s="494"/>
      <c r="D11" s="494"/>
      <c r="E11" s="494"/>
      <c r="F11" s="452"/>
      <c r="G11" s="453"/>
      <c r="H11" s="453"/>
      <c r="I11" s="454"/>
      <c r="J11" s="458"/>
      <c r="K11" s="459"/>
      <c r="L11" s="459"/>
      <c r="M11" s="459"/>
      <c r="N11" s="460"/>
      <c r="O11" s="452"/>
      <c r="P11" s="453"/>
      <c r="Q11" s="454"/>
      <c r="R11" s="461"/>
      <c r="S11" s="461"/>
      <c r="T11" s="461"/>
    </row>
    <row r="12" spans="2:20" ht="168" customHeight="1" x14ac:dyDescent="0.2">
      <c r="B12" s="440" t="s">
        <v>13</v>
      </c>
      <c r="C12" s="441"/>
      <c r="D12" s="441"/>
      <c r="E12" s="442"/>
      <c r="F12" s="425" t="s">
        <v>526</v>
      </c>
      <c r="G12" s="426"/>
      <c r="H12" s="426"/>
      <c r="I12" s="427"/>
      <c r="J12" s="434" t="s">
        <v>527</v>
      </c>
      <c r="K12" s="435"/>
      <c r="L12" s="435"/>
      <c r="M12" s="435"/>
      <c r="N12" s="436"/>
      <c r="O12" s="425" t="s">
        <v>529</v>
      </c>
      <c r="P12" s="426"/>
      <c r="Q12" s="427"/>
      <c r="R12" s="419" t="s">
        <v>583</v>
      </c>
      <c r="S12" s="420"/>
      <c r="T12" s="421"/>
    </row>
    <row r="13" spans="2:20" ht="168" customHeight="1" x14ac:dyDescent="0.2">
      <c r="B13" s="446"/>
      <c r="C13" s="447"/>
      <c r="D13" s="447"/>
      <c r="E13" s="448"/>
      <c r="F13" s="431"/>
      <c r="G13" s="432"/>
      <c r="H13" s="432"/>
      <c r="I13" s="433"/>
      <c r="J13" s="434" t="s">
        <v>528</v>
      </c>
      <c r="K13" s="435"/>
      <c r="L13" s="435"/>
      <c r="M13" s="435"/>
      <c r="N13" s="436"/>
      <c r="O13" s="431"/>
      <c r="P13" s="432"/>
      <c r="Q13" s="433"/>
      <c r="R13" s="495"/>
      <c r="S13" s="496"/>
      <c r="T13" s="497"/>
    </row>
    <row r="14" spans="2:20" ht="409.6" customHeight="1" x14ac:dyDescent="0.2">
      <c r="B14" s="440" t="s">
        <v>14</v>
      </c>
      <c r="C14" s="441"/>
      <c r="D14" s="441"/>
      <c r="E14" s="442"/>
      <c r="F14" s="425" t="s">
        <v>444</v>
      </c>
      <c r="G14" s="426"/>
      <c r="H14" s="426"/>
      <c r="I14" s="427"/>
      <c r="J14" s="425" t="s">
        <v>525</v>
      </c>
      <c r="K14" s="426"/>
      <c r="L14" s="426"/>
      <c r="M14" s="426"/>
      <c r="N14" s="427"/>
      <c r="O14" s="425" t="s">
        <v>530</v>
      </c>
      <c r="P14" s="426"/>
      <c r="Q14" s="427"/>
      <c r="R14" s="419" t="s">
        <v>584</v>
      </c>
      <c r="S14" s="420"/>
      <c r="T14" s="421"/>
    </row>
    <row r="15" spans="2:20" ht="351.6" customHeight="1" x14ac:dyDescent="0.2">
      <c r="B15" s="443"/>
      <c r="C15" s="444"/>
      <c r="D15" s="444"/>
      <c r="E15" s="445"/>
      <c r="F15" s="428"/>
      <c r="G15" s="429"/>
      <c r="H15" s="429"/>
      <c r="I15" s="430"/>
      <c r="J15" s="428"/>
      <c r="K15" s="429"/>
      <c r="L15" s="429"/>
      <c r="M15" s="429"/>
      <c r="N15" s="430"/>
      <c r="O15" s="428"/>
      <c r="P15" s="429"/>
      <c r="Q15" s="430"/>
      <c r="R15" s="422"/>
      <c r="S15" s="423"/>
      <c r="T15" s="424"/>
    </row>
    <row r="16" spans="2:20" ht="409.6" customHeight="1" x14ac:dyDescent="0.2">
      <c r="B16" s="440" t="s">
        <v>15</v>
      </c>
      <c r="C16" s="441"/>
      <c r="D16" s="441"/>
      <c r="E16" s="442"/>
      <c r="F16" s="425" t="s">
        <v>544</v>
      </c>
      <c r="G16" s="426"/>
      <c r="H16" s="426"/>
      <c r="I16" s="427"/>
      <c r="J16" s="425" t="s">
        <v>117</v>
      </c>
      <c r="K16" s="426"/>
      <c r="L16" s="426"/>
      <c r="M16" s="426"/>
      <c r="N16" s="427"/>
      <c r="O16" s="425" t="s">
        <v>524</v>
      </c>
      <c r="P16" s="426"/>
      <c r="Q16" s="427"/>
      <c r="R16" s="302" t="s">
        <v>585</v>
      </c>
      <c r="S16" s="303"/>
      <c r="T16" s="304"/>
    </row>
    <row r="17" spans="2:20" ht="409.6" customHeight="1" x14ac:dyDescent="0.2">
      <c r="B17" s="443"/>
      <c r="C17" s="444"/>
      <c r="D17" s="444"/>
      <c r="E17" s="445"/>
      <c r="F17" s="428"/>
      <c r="G17" s="429"/>
      <c r="H17" s="429"/>
      <c r="I17" s="430"/>
      <c r="J17" s="428"/>
      <c r="K17" s="429"/>
      <c r="L17" s="429"/>
      <c r="M17" s="429"/>
      <c r="N17" s="430"/>
      <c r="O17" s="428"/>
      <c r="P17" s="429"/>
      <c r="Q17" s="430"/>
      <c r="R17" s="305"/>
      <c r="S17" s="306"/>
      <c r="T17" s="307"/>
    </row>
    <row r="18" spans="2:20" ht="41.45" customHeight="1" x14ac:dyDescent="0.2">
      <c r="B18" s="446"/>
      <c r="C18" s="447"/>
      <c r="D18" s="447"/>
      <c r="E18" s="448"/>
      <c r="F18" s="431"/>
      <c r="G18" s="432"/>
      <c r="H18" s="432"/>
      <c r="I18" s="433"/>
      <c r="J18" s="431"/>
      <c r="K18" s="432"/>
      <c r="L18" s="432"/>
      <c r="M18" s="432"/>
      <c r="N18" s="433"/>
      <c r="O18" s="431"/>
      <c r="P18" s="432"/>
      <c r="Q18" s="433"/>
      <c r="R18" s="308"/>
      <c r="S18" s="309"/>
      <c r="T18" s="310"/>
    </row>
    <row r="19" spans="2:20" ht="409.6" customHeight="1" x14ac:dyDescent="0.2">
      <c r="B19" s="440" t="s">
        <v>16</v>
      </c>
      <c r="C19" s="441"/>
      <c r="D19" s="441"/>
      <c r="E19" s="442"/>
      <c r="F19" s="425" t="s">
        <v>523</v>
      </c>
      <c r="G19" s="426"/>
      <c r="H19" s="426"/>
      <c r="I19" s="427"/>
      <c r="J19" s="425" t="s">
        <v>521</v>
      </c>
      <c r="K19" s="426"/>
      <c r="L19" s="426"/>
      <c r="M19" s="426"/>
      <c r="N19" s="427"/>
      <c r="O19" s="302" t="s">
        <v>522</v>
      </c>
      <c r="P19" s="303"/>
      <c r="Q19" s="304"/>
      <c r="R19" s="467"/>
      <c r="S19" s="468"/>
      <c r="T19" s="469"/>
    </row>
    <row r="20" spans="2:20" ht="409.6" customHeight="1" x14ac:dyDescent="0.2">
      <c r="B20" s="443"/>
      <c r="C20" s="444"/>
      <c r="D20" s="444"/>
      <c r="E20" s="445"/>
      <c r="F20" s="428"/>
      <c r="G20" s="429"/>
      <c r="H20" s="429"/>
      <c r="I20" s="430"/>
      <c r="J20" s="428"/>
      <c r="K20" s="429"/>
      <c r="L20" s="429"/>
      <c r="M20" s="429"/>
      <c r="N20" s="430"/>
      <c r="O20" s="305"/>
      <c r="P20" s="306"/>
      <c r="Q20" s="307"/>
      <c r="R20" s="470"/>
      <c r="S20" s="471"/>
      <c r="T20" s="472"/>
    </row>
    <row r="21" spans="2:20" ht="409.6" customHeight="1" x14ac:dyDescent="0.2">
      <c r="B21" s="443"/>
      <c r="C21" s="444"/>
      <c r="D21" s="444"/>
      <c r="E21" s="445"/>
      <c r="F21" s="428"/>
      <c r="G21" s="429"/>
      <c r="H21" s="429"/>
      <c r="I21" s="430"/>
      <c r="J21" s="428"/>
      <c r="K21" s="429"/>
      <c r="L21" s="429"/>
      <c r="M21" s="429"/>
      <c r="N21" s="430"/>
      <c r="O21" s="305"/>
      <c r="P21" s="306"/>
      <c r="Q21" s="307"/>
      <c r="R21" s="470"/>
      <c r="S21" s="471"/>
      <c r="T21" s="472"/>
    </row>
    <row r="22" spans="2:20" ht="200.45" customHeight="1" x14ac:dyDescent="0.2">
      <c r="B22" s="446"/>
      <c r="C22" s="447"/>
      <c r="D22" s="447"/>
      <c r="E22" s="448"/>
      <c r="F22" s="431"/>
      <c r="G22" s="432"/>
      <c r="H22" s="432"/>
      <c r="I22" s="433"/>
      <c r="J22" s="431"/>
      <c r="K22" s="432"/>
      <c r="L22" s="432"/>
      <c r="M22" s="432"/>
      <c r="N22" s="433"/>
      <c r="O22" s="308"/>
      <c r="P22" s="309"/>
      <c r="Q22" s="310"/>
      <c r="R22" s="473"/>
      <c r="S22" s="474"/>
      <c r="T22" s="475"/>
    </row>
    <row r="23" spans="2:20" ht="107.45" customHeight="1" x14ac:dyDescent="0.2">
      <c r="B23" s="440" t="s">
        <v>17</v>
      </c>
      <c r="C23" s="441"/>
      <c r="D23" s="441"/>
      <c r="E23" s="442"/>
      <c r="F23" s="425" t="s">
        <v>531</v>
      </c>
      <c r="G23" s="426"/>
      <c r="H23" s="426"/>
      <c r="I23" s="427"/>
      <c r="J23" s="434" t="s">
        <v>18</v>
      </c>
      <c r="K23" s="435"/>
      <c r="L23" s="435"/>
      <c r="M23" s="435"/>
      <c r="N23" s="436"/>
      <c r="O23" s="425" t="s">
        <v>533</v>
      </c>
      <c r="P23" s="426"/>
      <c r="Q23" s="427"/>
      <c r="R23" s="425" t="s">
        <v>534</v>
      </c>
      <c r="S23" s="426"/>
      <c r="T23" s="427"/>
    </row>
    <row r="24" spans="2:20" ht="409.6" customHeight="1" x14ac:dyDescent="0.2">
      <c r="B24" s="443"/>
      <c r="C24" s="444"/>
      <c r="D24" s="444"/>
      <c r="E24" s="445"/>
      <c r="F24" s="428"/>
      <c r="G24" s="429"/>
      <c r="H24" s="429"/>
      <c r="I24" s="430"/>
      <c r="J24" s="425" t="s">
        <v>532</v>
      </c>
      <c r="K24" s="426"/>
      <c r="L24" s="426"/>
      <c r="M24" s="426"/>
      <c r="N24" s="427"/>
      <c r="O24" s="428"/>
      <c r="P24" s="429"/>
      <c r="Q24" s="430"/>
      <c r="R24" s="428"/>
      <c r="S24" s="429"/>
      <c r="T24" s="430"/>
    </row>
    <row r="25" spans="2:20" ht="409.6" customHeight="1" x14ac:dyDescent="0.2">
      <c r="B25" s="443"/>
      <c r="C25" s="444"/>
      <c r="D25" s="444"/>
      <c r="E25" s="445"/>
      <c r="F25" s="428"/>
      <c r="G25" s="429"/>
      <c r="H25" s="429"/>
      <c r="I25" s="430"/>
      <c r="J25" s="428"/>
      <c r="K25" s="429"/>
      <c r="L25" s="429"/>
      <c r="M25" s="429"/>
      <c r="N25" s="430"/>
      <c r="O25" s="428"/>
      <c r="P25" s="429"/>
      <c r="Q25" s="430"/>
      <c r="R25" s="428"/>
      <c r="S25" s="429"/>
      <c r="T25" s="430"/>
    </row>
    <row r="26" spans="2:20" ht="409.6" customHeight="1" x14ac:dyDescent="0.2">
      <c r="B26" s="443"/>
      <c r="C26" s="444"/>
      <c r="D26" s="444"/>
      <c r="E26" s="445"/>
      <c r="F26" s="428"/>
      <c r="G26" s="429"/>
      <c r="H26" s="429"/>
      <c r="I26" s="430"/>
      <c r="J26" s="428"/>
      <c r="K26" s="429"/>
      <c r="L26" s="429"/>
      <c r="M26" s="429"/>
      <c r="N26" s="430"/>
      <c r="O26" s="428"/>
      <c r="P26" s="429"/>
      <c r="Q26" s="430"/>
      <c r="R26" s="428"/>
      <c r="S26" s="429"/>
      <c r="T26" s="430"/>
    </row>
    <row r="27" spans="2:20" ht="144" customHeight="1" x14ac:dyDescent="0.2">
      <c r="B27" s="446"/>
      <c r="C27" s="447"/>
      <c r="D27" s="447"/>
      <c r="E27" s="448"/>
      <c r="F27" s="431"/>
      <c r="G27" s="432"/>
      <c r="H27" s="432"/>
      <c r="I27" s="433"/>
      <c r="J27" s="431"/>
      <c r="K27" s="432"/>
      <c r="L27" s="432"/>
      <c r="M27" s="432"/>
      <c r="N27" s="433"/>
      <c r="O27" s="431"/>
      <c r="P27" s="432"/>
      <c r="Q27" s="433"/>
      <c r="R27" s="431"/>
      <c r="S27" s="432"/>
      <c r="T27" s="433"/>
    </row>
    <row r="28" spans="2:20" ht="82.5" customHeight="1" x14ac:dyDescent="0.2">
      <c r="B28" s="354" t="s">
        <v>19</v>
      </c>
      <c r="C28" s="354"/>
      <c r="D28" s="354"/>
      <c r="E28" s="354"/>
      <c r="F28" s="434" t="s">
        <v>535</v>
      </c>
      <c r="G28" s="435"/>
      <c r="H28" s="435"/>
      <c r="I28" s="436"/>
      <c r="J28" s="476" t="s">
        <v>118</v>
      </c>
      <c r="K28" s="476"/>
      <c r="L28" s="476"/>
      <c r="M28" s="476"/>
      <c r="N28" s="476"/>
      <c r="O28" s="434" t="s">
        <v>119</v>
      </c>
      <c r="P28" s="435"/>
      <c r="Q28" s="436"/>
      <c r="R28" s="451"/>
      <c r="S28" s="437"/>
      <c r="T28" s="438"/>
    </row>
    <row r="29" spans="2:20" ht="133.9" customHeight="1" x14ac:dyDescent="0.2">
      <c r="B29" s="354" t="s">
        <v>20</v>
      </c>
      <c r="C29" s="354"/>
      <c r="D29" s="354"/>
      <c r="E29" s="354"/>
      <c r="F29" s="425" t="s">
        <v>537</v>
      </c>
      <c r="G29" s="426"/>
      <c r="H29" s="426"/>
      <c r="I29" s="427"/>
      <c r="J29" s="434" t="s">
        <v>538</v>
      </c>
      <c r="K29" s="435"/>
      <c r="L29" s="435"/>
      <c r="M29" s="435"/>
      <c r="N29" s="436"/>
      <c r="O29" s="434" t="s">
        <v>536</v>
      </c>
      <c r="P29" s="435"/>
      <c r="Q29" s="435"/>
      <c r="R29" s="337" t="s">
        <v>586</v>
      </c>
      <c r="S29" s="437"/>
      <c r="T29" s="438"/>
    </row>
    <row r="30" spans="2:20" ht="237.6" customHeight="1" x14ac:dyDescent="0.2">
      <c r="B30" s="354" t="s">
        <v>21</v>
      </c>
      <c r="C30" s="354"/>
      <c r="D30" s="354"/>
      <c r="E30" s="354"/>
      <c r="F30" s="451"/>
      <c r="G30" s="437"/>
      <c r="H30" s="437"/>
      <c r="I30" s="438"/>
      <c r="J30" s="439"/>
      <c r="K30" s="439"/>
      <c r="L30" s="439"/>
      <c r="M30" s="439"/>
      <c r="N30" s="439"/>
      <c r="O30" s="434" t="s">
        <v>539</v>
      </c>
      <c r="P30" s="435"/>
      <c r="Q30" s="436"/>
      <c r="R30" s="451"/>
      <c r="S30" s="437"/>
      <c r="T30" s="438"/>
    </row>
    <row r="31" spans="2:20" ht="409.6" customHeight="1" x14ac:dyDescent="0.2">
      <c r="B31" s="440" t="s">
        <v>22</v>
      </c>
      <c r="C31" s="441"/>
      <c r="D31" s="441"/>
      <c r="E31" s="442"/>
      <c r="F31" s="425" t="s">
        <v>445</v>
      </c>
      <c r="G31" s="426"/>
      <c r="H31" s="426"/>
      <c r="I31" s="427"/>
      <c r="J31" s="425" t="s">
        <v>540</v>
      </c>
      <c r="K31" s="426"/>
      <c r="L31" s="426"/>
      <c r="M31" s="426"/>
      <c r="N31" s="427"/>
      <c r="O31" s="425" t="s">
        <v>121</v>
      </c>
      <c r="P31" s="426"/>
      <c r="Q31" s="427"/>
      <c r="R31" s="425" t="s">
        <v>120</v>
      </c>
      <c r="S31" s="426"/>
      <c r="T31" s="427"/>
    </row>
    <row r="32" spans="2:20" ht="15" customHeight="1" x14ac:dyDescent="0.2">
      <c r="B32" s="446"/>
      <c r="C32" s="447"/>
      <c r="D32" s="447"/>
      <c r="E32" s="448"/>
      <c r="F32" s="431"/>
      <c r="G32" s="432"/>
      <c r="H32" s="432"/>
      <c r="I32" s="433"/>
      <c r="J32" s="431"/>
      <c r="K32" s="432"/>
      <c r="L32" s="432"/>
      <c r="M32" s="432"/>
      <c r="N32" s="433"/>
      <c r="O32" s="431"/>
      <c r="P32" s="432"/>
      <c r="Q32" s="433"/>
      <c r="R32" s="431"/>
      <c r="S32" s="432"/>
      <c r="T32" s="433"/>
    </row>
    <row r="33" spans="2:20" ht="409.15" customHeight="1" x14ac:dyDescent="0.2">
      <c r="B33" s="440" t="s">
        <v>23</v>
      </c>
      <c r="C33" s="441"/>
      <c r="D33" s="441"/>
      <c r="E33" s="442"/>
      <c r="F33" s="425" t="s">
        <v>541</v>
      </c>
      <c r="G33" s="426"/>
      <c r="H33" s="426"/>
      <c r="I33" s="427"/>
      <c r="J33" s="302" t="s">
        <v>542</v>
      </c>
      <c r="K33" s="303"/>
      <c r="L33" s="303"/>
      <c r="M33" s="303"/>
      <c r="N33" s="304"/>
      <c r="O33" s="302" t="s">
        <v>543</v>
      </c>
      <c r="P33" s="303"/>
      <c r="Q33" s="304"/>
      <c r="R33" s="302"/>
      <c r="S33" s="303"/>
      <c r="T33" s="304"/>
    </row>
    <row r="34" spans="2:20" ht="79.900000000000006" customHeight="1" x14ac:dyDescent="0.2">
      <c r="B34" s="446"/>
      <c r="C34" s="447"/>
      <c r="D34" s="447"/>
      <c r="E34" s="448"/>
      <c r="F34" s="431"/>
      <c r="G34" s="432"/>
      <c r="H34" s="432"/>
      <c r="I34" s="433"/>
      <c r="J34" s="308"/>
      <c r="K34" s="309"/>
      <c r="L34" s="309"/>
      <c r="M34" s="309"/>
      <c r="N34" s="310"/>
      <c r="O34" s="308"/>
      <c r="P34" s="309"/>
      <c r="Q34" s="310"/>
      <c r="R34" s="308"/>
      <c r="S34" s="309"/>
      <c r="T34" s="310"/>
    </row>
    <row r="35" spans="2:20" ht="409.6" customHeight="1" x14ac:dyDescent="0.2">
      <c r="B35" s="354" t="s">
        <v>24</v>
      </c>
      <c r="C35" s="354"/>
      <c r="D35" s="354"/>
      <c r="E35" s="354"/>
      <c r="F35" s="449"/>
      <c r="G35" s="449"/>
      <c r="H35" s="449"/>
      <c r="I35" s="449"/>
      <c r="J35" s="449" t="s">
        <v>122</v>
      </c>
      <c r="K35" s="449"/>
      <c r="L35" s="449"/>
      <c r="M35" s="449"/>
      <c r="N35" s="449"/>
      <c r="O35" s="466" t="s">
        <v>587</v>
      </c>
      <c r="P35" s="466"/>
      <c r="Q35" s="466"/>
      <c r="R35" s="449"/>
      <c r="S35" s="449"/>
      <c r="T35" s="449"/>
    </row>
    <row r="36" spans="2:20" ht="206.45" customHeight="1" x14ac:dyDescent="0.2">
      <c r="B36" s="354"/>
      <c r="C36" s="354"/>
      <c r="D36" s="354"/>
      <c r="E36" s="354"/>
      <c r="F36" s="449"/>
      <c r="G36" s="449"/>
      <c r="H36" s="449"/>
      <c r="I36" s="449"/>
      <c r="J36" s="449"/>
      <c r="K36" s="449"/>
      <c r="L36" s="449"/>
      <c r="M36" s="449"/>
      <c r="N36" s="449"/>
      <c r="O36" s="466"/>
      <c r="P36" s="466"/>
      <c r="Q36" s="466"/>
      <c r="R36" s="449"/>
      <c r="S36" s="449"/>
      <c r="T36" s="449"/>
    </row>
    <row r="37" spans="2:20" ht="30" customHeight="1" x14ac:dyDescent="0.2">
      <c r="B37" s="463" t="s">
        <v>109</v>
      </c>
      <c r="C37" s="464"/>
      <c r="D37" s="464"/>
      <c r="E37" s="464"/>
      <c r="F37" s="464"/>
      <c r="G37" s="464"/>
      <c r="H37" s="464"/>
      <c r="I37" s="464"/>
      <c r="J37" s="464"/>
      <c r="K37" s="464"/>
      <c r="L37" s="464"/>
      <c r="M37" s="464"/>
      <c r="N37" s="464"/>
      <c r="O37" s="464"/>
      <c r="P37" s="464"/>
      <c r="Q37" s="464"/>
      <c r="R37" s="464"/>
      <c r="S37" s="464"/>
      <c r="T37" s="465"/>
    </row>
    <row r="38" spans="2:20" ht="22.5" customHeight="1" x14ac:dyDescent="0.2">
      <c r="B38" s="296" t="s">
        <v>25</v>
      </c>
      <c r="C38" s="311"/>
      <c r="D38" s="311"/>
      <c r="E38" s="311"/>
      <c r="F38" s="311"/>
      <c r="G38" s="311"/>
      <c r="H38" s="297"/>
      <c r="I38" s="296" t="s">
        <v>26</v>
      </c>
      <c r="J38" s="297"/>
      <c r="K38" s="296" t="s">
        <v>4</v>
      </c>
      <c r="L38" s="297"/>
      <c r="M38" s="296" t="s">
        <v>27</v>
      </c>
      <c r="N38" s="311"/>
      <c r="O38" s="311"/>
      <c r="P38" s="311"/>
      <c r="Q38" s="311"/>
      <c r="R38" s="297"/>
      <c r="S38" s="296" t="s">
        <v>4</v>
      </c>
      <c r="T38" s="297"/>
    </row>
    <row r="39" spans="2:20" ht="22.5" customHeight="1" x14ac:dyDescent="0.2">
      <c r="B39" s="287" t="s">
        <v>929</v>
      </c>
      <c r="C39" s="287"/>
      <c r="D39" s="287"/>
      <c r="E39" s="287"/>
      <c r="F39" s="287"/>
      <c r="G39" s="287"/>
      <c r="H39" s="287"/>
      <c r="I39" s="449" t="s">
        <v>930</v>
      </c>
      <c r="J39" s="449"/>
      <c r="K39" s="450">
        <v>43782</v>
      </c>
      <c r="L39" s="450"/>
      <c r="M39" s="449" t="s">
        <v>931</v>
      </c>
      <c r="N39" s="449"/>
      <c r="O39" s="449"/>
      <c r="P39" s="449"/>
      <c r="Q39" s="449"/>
      <c r="R39" s="449"/>
      <c r="S39" s="266"/>
      <c r="T39" s="265"/>
    </row>
    <row r="40" spans="2:20" ht="37.5" customHeight="1" x14ac:dyDescent="0.2">
      <c r="B40" s="287" t="s">
        <v>1273</v>
      </c>
      <c r="C40" s="287"/>
      <c r="D40" s="287"/>
      <c r="E40" s="287"/>
      <c r="F40" s="287"/>
      <c r="G40" s="287"/>
      <c r="H40" s="287"/>
      <c r="I40" s="1180" t="s">
        <v>1274</v>
      </c>
      <c r="J40" s="1180"/>
      <c r="K40" s="450">
        <v>44078</v>
      </c>
      <c r="L40" s="450"/>
      <c r="M40" s="449" t="s">
        <v>931</v>
      </c>
      <c r="N40" s="449"/>
      <c r="O40" s="449"/>
      <c r="P40" s="449"/>
      <c r="Q40" s="449"/>
      <c r="R40" s="449"/>
      <c r="S40" s="266"/>
      <c r="T40" s="265"/>
    </row>
    <row r="41" spans="2:20" ht="43.5" customHeight="1" x14ac:dyDescent="0.2">
      <c r="B41" s="287" t="s">
        <v>1271</v>
      </c>
      <c r="C41" s="287"/>
      <c r="D41" s="287"/>
      <c r="E41" s="287"/>
      <c r="F41" s="287"/>
      <c r="G41" s="287"/>
      <c r="H41" s="287"/>
      <c r="I41" s="1180" t="s">
        <v>1272</v>
      </c>
      <c r="J41" s="1180"/>
      <c r="K41" s="450">
        <v>44078</v>
      </c>
      <c r="L41" s="450"/>
      <c r="M41" s="449" t="s">
        <v>931</v>
      </c>
      <c r="N41" s="449"/>
      <c r="O41" s="449"/>
      <c r="P41" s="449"/>
      <c r="Q41" s="449"/>
      <c r="R41" s="449"/>
      <c r="S41" s="266"/>
      <c r="T41" s="265"/>
    </row>
    <row r="42" spans="2:20" ht="33.75" customHeight="1" x14ac:dyDescent="0.2">
      <c r="B42" s="287" t="s">
        <v>1247</v>
      </c>
      <c r="C42" s="287"/>
      <c r="D42" s="287"/>
      <c r="E42" s="287"/>
      <c r="F42" s="287"/>
      <c r="G42" s="287"/>
      <c r="H42" s="287"/>
      <c r="I42" s="1180" t="s">
        <v>1248</v>
      </c>
      <c r="J42" s="1180"/>
      <c r="K42" s="450">
        <v>44067</v>
      </c>
      <c r="L42" s="450"/>
      <c r="M42" s="449" t="s">
        <v>931</v>
      </c>
      <c r="N42" s="449"/>
      <c r="O42" s="449"/>
      <c r="P42" s="449"/>
      <c r="Q42" s="449"/>
      <c r="R42" s="449"/>
      <c r="S42" s="266"/>
      <c r="T42" s="265"/>
    </row>
    <row r="43" spans="2:20" ht="31.5" customHeight="1" x14ac:dyDescent="0.2">
      <c r="B43" s="287" t="s">
        <v>1275</v>
      </c>
      <c r="C43" s="287"/>
      <c r="D43" s="287"/>
      <c r="E43" s="287"/>
      <c r="F43" s="287"/>
      <c r="G43" s="287"/>
      <c r="H43" s="287"/>
      <c r="I43" s="1180" t="s">
        <v>1276</v>
      </c>
      <c r="J43" s="1180"/>
      <c r="K43" s="450">
        <v>44078</v>
      </c>
      <c r="L43" s="450"/>
      <c r="M43" s="449" t="s">
        <v>931</v>
      </c>
      <c r="N43" s="449"/>
      <c r="O43" s="449"/>
      <c r="P43" s="449"/>
      <c r="Q43" s="449"/>
      <c r="R43" s="449"/>
      <c r="S43" s="266"/>
      <c r="T43" s="265"/>
    </row>
    <row r="44" spans="2:20" ht="40.5" customHeight="1" x14ac:dyDescent="0.2">
      <c r="B44" s="267" t="s">
        <v>1249</v>
      </c>
      <c r="C44" s="268"/>
      <c r="D44" s="268"/>
      <c r="E44" s="268"/>
      <c r="F44" s="268"/>
      <c r="G44" s="268"/>
      <c r="H44" s="269"/>
      <c r="I44" s="1180" t="s">
        <v>1250</v>
      </c>
      <c r="J44" s="1180"/>
      <c r="K44" s="450">
        <v>44069</v>
      </c>
      <c r="L44" s="450"/>
      <c r="M44" s="449" t="s">
        <v>931</v>
      </c>
      <c r="N44" s="449"/>
      <c r="O44" s="449"/>
      <c r="P44" s="449"/>
      <c r="Q44" s="449"/>
      <c r="R44" s="449"/>
      <c r="S44" s="266"/>
      <c r="T44" s="265"/>
    </row>
    <row r="45" spans="2:20" ht="42" customHeight="1" x14ac:dyDescent="0.2">
      <c r="B45" s="267" t="s">
        <v>1251</v>
      </c>
      <c r="C45" s="268"/>
      <c r="D45" s="268"/>
      <c r="E45" s="268"/>
      <c r="F45" s="268"/>
      <c r="G45" s="268"/>
      <c r="H45" s="269"/>
      <c r="I45" s="1180" t="s">
        <v>1252</v>
      </c>
      <c r="J45" s="1180"/>
      <c r="K45" s="450">
        <v>44074</v>
      </c>
      <c r="L45" s="450"/>
      <c r="M45" s="449" t="s">
        <v>931</v>
      </c>
      <c r="N45" s="449"/>
      <c r="O45" s="449"/>
      <c r="P45" s="449"/>
      <c r="Q45" s="449"/>
      <c r="R45" s="449"/>
      <c r="S45" s="266"/>
      <c r="T45" s="265"/>
    </row>
    <row r="46" spans="2:20" ht="79.5" customHeight="1" x14ac:dyDescent="0.2">
      <c r="B46" s="267" t="s">
        <v>1253</v>
      </c>
      <c r="C46" s="268"/>
      <c r="D46" s="268"/>
      <c r="E46" s="268"/>
      <c r="F46" s="268"/>
      <c r="G46" s="268"/>
      <c r="H46" s="269"/>
      <c r="I46" s="1180" t="s">
        <v>1254</v>
      </c>
      <c r="J46" s="1180"/>
      <c r="K46" s="450">
        <v>44077</v>
      </c>
      <c r="L46" s="450"/>
      <c r="M46" s="449" t="s">
        <v>931</v>
      </c>
      <c r="N46" s="449"/>
      <c r="O46" s="449"/>
      <c r="P46" s="449"/>
      <c r="Q46" s="449"/>
      <c r="R46" s="449"/>
      <c r="S46" s="266"/>
      <c r="T46" s="265"/>
    </row>
    <row r="47" spans="2:20" ht="34.5" customHeight="1" x14ac:dyDescent="0.2">
      <c r="B47" s="267" t="s">
        <v>1255</v>
      </c>
      <c r="C47" s="268"/>
      <c r="D47" s="268"/>
      <c r="E47" s="268"/>
      <c r="F47" s="268"/>
      <c r="G47" s="268"/>
      <c r="H47" s="269"/>
      <c r="I47" s="1180" t="s">
        <v>1256</v>
      </c>
      <c r="J47" s="1180"/>
      <c r="K47" s="450">
        <v>44077</v>
      </c>
      <c r="L47" s="450"/>
      <c r="M47" s="449" t="s">
        <v>931</v>
      </c>
      <c r="N47" s="449"/>
      <c r="O47" s="449"/>
      <c r="P47" s="449"/>
      <c r="Q47" s="449"/>
      <c r="R47" s="449"/>
      <c r="S47" s="266"/>
      <c r="T47" s="265"/>
    </row>
    <row r="48" spans="2:20" ht="34.5" customHeight="1" x14ac:dyDescent="0.2">
      <c r="B48" s="267" t="s">
        <v>1257</v>
      </c>
      <c r="C48" s="268"/>
      <c r="D48" s="268"/>
      <c r="E48" s="268"/>
      <c r="F48" s="268"/>
      <c r="G48" s="268"/>
      <c r="H48" s="269"/>
      <c r="I48" s="1180" t="s">
        <v>1258</v>
      </c>
      <c r="J48" s="1180"/>
      <c r="K48" s="450">
        <v>44077</v>
      </c>
      <c r="L48" s="450"/>
      <c r="M48" s="449" t="s">
        <v>931</v>
      </c>
      <c r="N48" s="449"/>
      <c r="O48" s="449"/>
      <c r="P48" s="449"/>
      <c r="Q48" s="449"/>
      <c r="R48" s="449"/>
      <c r="S48" s="266"/>
      <c r="T48" s="265"/>
    </row>
    <row r="49" spans="2:20" ht="40.5" customHeight="1" x14ac:dyDescent="0.2">
      <c r="B49" s="267" t="s">
        <v>1259</v>
      </c>
      <c r="C49" s="268"/>
      <c r="D49" s="268"/>
      <c r="E49" s="268"/>
      <c r="F49" s="268"/>
      <c r="G49" s="268"/>
      <c r="H49" s="269"/>
      <c r="I49" s="1180" t="s">
        <v>1260</v>
      </c>
      <c r="J49" s="1180"/>
      <c r="K49" s="450">
        <v>44077</v>
      </c>
      <c r="L49" s="450"/>
      <c r="M49" s="449" t="s">
        <v>931</v>
      </c>
      <c r="N49" s="449"/>
      <c r="O49" s="449"/>
      <c r="P49" s="449"/>
      <c r="Q49" s="449"/>
      <c r="R49" s="449"/>
      <c r="S49" s="266"/>
      <c r="T49" s="265"/>
    </row>
    <row r="50" spans="2:20" ht="33" customHeight="1" x14ac:dyDescent="0.2">
      <c r="B50" s="267" t="s">
        <v>1261</v>
      </c>
      <c r="C50" s="268"/>
      <c r="D50" s="268"/>
      <c r="E50" s="268"/>
      <c r="F50" s="268"/>
      <c r="G50" s="268"/>
      <c r="H50" s="269"/>
      <c r="I50" s="1180" t="s">
        <v>1262</v>
      </c>
      <c r="J50" s="1180"/>
      <c r="K50" s="450">
        <v>44077</v>
      </c>
      <c r="L50" s="450"/>
      <c r="M50" s="449" t="s">
        <v>931</v>
      </c>
      <c r="N50" s="449"/>
      <c r="O50" s="449"/>
      <c r="P50" s="449"/>
      <c r="Q50" s="449"/>
      <c r="R50" s="449"/>
      <c r="S50" s="266"/>
      <c r="T50" s="265"/>
    </row>
    <row r="51" spans="2:20" ht="30" customHeight="1" x14ac:dyDescent="0.2">
      <c r="B51" s="267" t="s">
        <v>1263</v>
      </c>
      <c r="C51" s="268"/>
      <c r="D51" s="268"/>
      <c r="E51" s="268"/>
      <c r="F51" s="268"/>
      <c r="G51" s="268"/>
      <c r="H51" s="269"/>
      <c r="I51" s="1180" t="s">
        <v>1264</v>
      </c>
      <c r="J51" s="1180"/>
      <c r="K51" s="450">
        <v>44077</v>
      </c>
      <c r="L51" s="450"/>
      <c r="M51" s="449" t="s">
        <v>931</v>
      </c>
      <c r="N51" s="449"/>
      <c r="O51" s="449"/>
      <c r="P51" s="449"/>
      <c r="Q51" s="449"/>
      <c r="R51" s="449"/>
      <c r="S51" s="266"/>
      <c r="T51" s="265"/>
    </row>
    <row r="52" spans="2:20" ht="45.75" customHeight="1" x14ac:dyDescent="0.2">
      <c r="B52" s="267" t="s">
        <v>1265</v>
      </c>
      <c r="C52" s="268"/>
      <c r="D52" s="268"/>
      <c r="E52" s="268"/>
      <c r="F52" s="268"/>
      <c r="G52" s="268"/>
      <c r="H52" s="269"/>
      <c r="I52" s="1180" t="s">
        <v>1266</v>
      </c>
      <c r="J52" s="1180"/>
      <c r="K52" s="450">
        <v>44077</v>
      </c>
      <c r="L52" s="450"/>
      <c r="M52" s="449" t="s">
        <v>931</v>
      </c>
      <c r="N52" s="449"/>
      <c r="O52" s="449"/>
      <c r="P52" s="449"/>
      <c r="Q52" s="449"/>
      <c r="R52" s="449"/>
      <c r="S52" s="266"/>
      <c r="T52" s="265"/>
    </row>
    <row r="53" spans="2:20" ht="28.5" customHeight="1" x14ac:dyDescent="0.2">
      <c r="B53" s="267" t="s">
        <v>1277</v>
      </c>
      <c r="C53" s="268"/>
      <c r="D53" s="268"/>
      <c r="E53" s="268"/>
      <c r="F53" s="268"/>
      <c r="G53" s="268"/>
      <c r="H53" s="269"/>
      <c r="I53" s="1180" t="s">
        <v>1278</v>
      </c>
      <c r="J53" s="1180"/>
      <c r="K53" s="450">
        <v>44078</v>
      </c>
      <c r="L53" s="450"/>
      <c r="M53" s="449" t="s">
        <v>931</v>
      </c>
      <c r="N53" s="449"/>
      <c r="O53" s="449"/>
      <c r="P53" s="449"/>
      <c r="Q53" s="449"/>
      <c r="R53" s="449"/>
      <c r="S53" s="266"/>
      <c r="T53" s="265"/>
    </row>
    <row r="54" spans="2:20" ht="40.5" customHeight="1" x14ac:dyDescent="0.2">
      <c r="B54" s="267" t="s">
        <v>1267</v>
      </c>
      <c r="C54" s="268"/>
      <c r="D54" s="268"/>
      <c r="E54" s="268"/>
      <c r="F54" s="268"/>
      <c r="G54" s="268"/>
      <c r="H54" s="269"/>
      <c r="I54" s="1180" t="s">
        <v>1268</v>
      </c>
      <c r="J54" s="1180"/>
      <c r="K54" s="450">
        <v>44075</v>
      </c>
      <c r="L54" s="450"/>
      <c r="M54" s="449" t="s">
        <v>931</v>
      </c>
      <c r="N54" s="449"/>
      <c r="O54" s="449"/>
      <c r="P54" s="449"/>
      <c r="Q54" s="449"/>
      <c r="R54" s="449"/>
      <c r="S54" s="266"/>
      <c r="T54" s="265"/>
    </row>
    <row r="55" spans="2:20" ht="40.5" customHeight="1" x14ac:dyDescent="0.2">
      <c r="B55" s="267" t="s">
        <v>1281</v>
      </c>
      <c r="C55" s="268"/>
      <c r="D55" s="268"/>
      <c r="E55" s="268"/>
      <c r="F55" s="268"/>
      <c r="G55" s="268"/>
      <c r="H55" s="269"/>
      <c r="I55" s="1180" t="s">
        <v>1282</v>
      </c>
      <c r="J55" s="1180"/>
      <c r="K55" s="450">
        <v>44082</v>
      </c>
      <c r="L55" s="450"/>
      <c r="M55" s="449" t="s">
        <v>931</v>
      </c>
      <c r="N55" s="449"/>
      <c r="O55" s="449"/>
      <c r="P55" s="449"/>
      <c r="Q55" s="449"/>
      <c r="R55" s="449"/>
      <c r="S55" s="266"/>
      <c r="T55" s="265"/>
    </row>
    <row r="56" spans="2:20" ht="30" customHeight="1" x14ac:dyDescent="0.2">
      <c r="B56" s="267" t="s">
        <v>1269</v>
      </c>
      <c r="C56" s="268"/>
      <c r="D56" s="268"/>
      <c r="E56" s="268"/>
      <c r="F56" s="268"/>
      <c r="G56" s="268"/>
      <c r="H56" s="269"/>
      <c r="I56" s="1180" t="s">
        <v>1270</v>
      </c>
      <c r="J56" s="1180"/>
      <c r="K56" s="450">
        <v>44071</v>
      </c>
      <c r="L56" s="450"/>
      <c r="M56" s="449" t="s">
        <v>931</v>
      </c>
      <c r="N56" s="449"/>
      <c r="O56" s="449"/>
      <c r="P56" s="449"/>
      <c r="Q56" s="449"/>
      <c r="R56" s="449"/>
      <c r="S56" s="266"/>
      <c r="T56" s="265"/>
    </row>
    <row r="57" spans="2:20" ht="34.5" customHeight="1" x14ac:dyDescent="0.2">
      <c r="B57" s="267" t="s">
        <v>1279</v>
      </c>
      <c r="C57" s="268"/>
      <c r="D57" s="268"/>
      <c r="E57" s="268"/>
      <c r="F57" s="268"/>
      <c r="G57" s="268"/>
      <c r="H57" s="269"/>
      <c r="I57" s="520" t="s">
        <v>1280</v>
      </c>
      <c r="J57" s="521"/>
      <c r="K57" s="685">
        <v>44078</v>
      </c>
      <c r="L57" s="686"/>
      <c r="M57" s="515" t="s">
        <v>931</v>
      </c>
      <c r="N57" s="593"/>
      <c r="O57" s="593"/>
      <c r="P57" s="593"/>
      <c r="Q57" s="593"/>
      <c r="R57" s="516"/>
      <c r="S57" s="266"/>
      <c r="T57" s="265"/>
    </row>
    <row r="58" spans="2:20" ht="14.25" customHeight="1" x14ac:dyDescent="0.2">
      <c r="B58" s="64"/>
      <c r="C58" s="65"/>
      <c r="D58" s="65"/>
      <c r="E58" s="65"/>
      <c r="F58" s="65"/>
      <c r="G58" s="65"/>
      <c r="H58" s="65"/>
      <c r="I58" s="65"/>
      <c r="J58" s="65"/>
      <c r="K58" s="65"/>
      <c r="L58" s="65"/>
      <c r="M58" s="65"/>
      <c r="N58" s="65"/>
      <c r="O58" s="65"/>
      <c r="P58" s="65"/>
      <c r="Q58" s="65"/>
      <c r="R58" s="65"/>
      <c r="S58" s="65"/>
      <c r="T58" s="66"/>
    </row>
    <row r="59" spans="2:20" ht="22.5" customHeight="1" x14ac:dyDescent="0.2">
      <c r="B59" s="462" t="s">
        <v>28</v>
      </c>
      <c r="C59" s="462"/>
      <c r="D59" s="462"/>
      <c r="E59" s="462"/>
      <c r="F59" s="462"/>
      <c r="G59" s="462"/>
      <c r="H59" s="462"/>
      <c r="I59" s="462"/>
      <c r="J59" s="462"/>
      <c r="K59" s="462"/>
      <c r="L59" s="462"/>
      <c r="M59" s="462"/>
      <c r="N59" s="462"/>
      <c r="O59" s="462"/>
      <c r="P59" s="462"/>
      <c r="Q59" s="462"/>
      <c r="R59" s="462"/>
      <c r="S59" s="462"/>
      <c r="T59" s="462"/>
    </row>
    <row r="60" spans="2:20" customFormat="1" ht="25.5" customHeight="1" x14ac:dyDescent="0.25">
      <c r="B60" s="415" t="s">
        <v>124</v>
      </c>
      <c r="C60" s="417"/>
      <c r="D60" s="417"/>
      <c r="E60" s="417"/>
      <c r="F60" s="417"/>
      <c r="G60" s="417"/>
      <c r="H60" s="417"/>
      <c r="I60" s="417"/>
      <c r="J60" s="417"/>
      <c r="K60" s="417"/>
      <c r="L60" s="417"/>
      <c r="M60" s="417"/>
      <c r="N60" s="417"/>
      <c r="O60" s="417"/>
      <c r="P60" s="417"/>
      <c r="Q60" s="417"/>
      <c r="R60" s="417"/>
      <c r="S60" s="417"/>
      <c r="T60" s="416"/>
    </row>
    <row r="61" spans="2:20" customFormat="1" ht="34.5" customHeight="1" thickBot="1" x14ac:dyDescent="0.3">
      <c r="B61" s="74" t="s">
        <v>29</v>
      </c>
      <c r="C61" s="415" t="s">
        <v>125</v>
      </c>
      <c r="D61" s="416"/>
      <c r="E61" s="415" t="s">
        <v>446</v>
      </c>
      <c r="F61" s="417"/>
      <c r="G61" s="417"/>
      <c r="H61" s="416"/>
      <c r="I61" s="415" t="s">
        <v>30</v>
      </c>
      <c r="J61" s="417"/>
      <c r="K61" s="417"/>
      <c r="L61" s="417"/>
      <c r="M61" s="417"/>
      <c r="N61" s="417"/>
      <c r="O61" s="417"/>
      <c r="P61" s="417"/>
      <c r="Q61" s="417"/>
      <c r="R61" s="416"/>
      <c r="S61" s="415" t="s">
        <v>31</v>
      </c>
      <c r="T61" s="416"/>
    </row>
    <row r="62" spans="2:20" customFormat="1" ht="61.15" customHeight="1" x14ac:dyDescent="0.25">
      <c r="B62" s="387" t="s">
        <v>32</v>
      </c>
      <c r="C62" s="302" t="s">
        <v>123</v>
      </c>
      <c r="D62" s="304"/>
      <c r="E62" s="396" t="s">
        <v>447</v>
      </c>
      <c r="F62" s="396"/>
      <c r="G62" s="396"/>
      <c r="H62" s="396"/>
      <c r="I62" s="402" t="s">
        <v>729</v>
      </c>
      <c r="J62" s="402"/>
      <c r="K62" s="402"/>
      <c r="L62" s="402"/>
      <c r="M62" s="402"/>
      <c r="N62" s="402"/>
      <c r="O62" s="402"/>
      <c r="P62" s="402"/>
      <c r="Q62" s="402"/>
      <c r="R62" s="402"/>
      <c r="S62" s="366">
        <v>1</v>
      </c>
      <c r="T62" s="367"/>
    </row>
    <row r="63" spans="2:20" customFormat="1" ht="58.9" customHeight="1" x14ac:dyDescent="0.25">
      <c r="B63" s="388"/>
      <c r="C63" s="305"/>
      <c r="D63" s="307"/>
      <c r="E63" s="365" t="s">
        <v>448</v>
      </c>
      <c r="F63" s="365"/>
      <c r="G63" s="365"/>
      <c r="H63" s="365"/>
      <c r="I63" s="376" t="s">
        <v>730</v>
      </c>
      <c r="J63" s="376"/>
      <c r="K63" s="376"/>
      <c r="L63" s="376"/>
      <c r="M63" s="376"/>
      <c r="N63" s="376"/>
      <c r="O63" s="376"/>
      <c r="P63" s="376"/>
      <c r="Q63" s="376"/>
      <c r="R63" s="376"/>
      <c r="S63" s="368">
        <v>1</v>
      </c>
      <c r="T63" s="369"/>
    </row>
    <row r="64" spans="2:20" customFormat="1" ht="66" customHeight="1" x14ac:dyDescent="0.25">
      <c r="B64" s="388"/>
      <c r="C64" s="305"/>
      <c r="D64" s="418"/>
      <c r="E64" s="365" t="s">
        <v>449</v>
      </c>
      <c r="F64" s="365"/>
      <c r="G64" s="365"/>
      <c r="H64" s="365"/>
      <c r="I64" s="376" t="s">
        <v>503</v>
      </c>
      <c r="J64" s="376"/>
      <c r="K64" s="376"/>
      <c r="L64" s="376"/>
      <c r="M64" s="376"/>
      <c r="N64" s="376"/>
      <c r="O64" s="376"/>
      <c r="P64" s="376"/>
      <c r="Q64" s="376"/>
      <c r="R64" s="376"/>
      <c r="S64" s="368">
        <v>1</v>
      </c>
      <c r="T64" s="369"/>
    </row>
    <row r="65" spans="2:23" s="102" customFormat="1" ht="63.6" customHeight="1" x14ac:dyDescent="0.25">
      <c r="B65" s="388"/>
      <c r="C65" s="305"/>
      <c r="D65" s="418"/>
      <c r="E65" s="365" t="s">
        <v>736</v>
      </c>
      <c r="F65" s="365"/>
      <c r="G65" s="365"/>
      <c r="H65" s="365"/>
      <c r="I65" s="376" t="s">
        <v>731</v>
      </c>
      <c r="J65" s="376"/>
      <c r="K65" s="376"/>
      <c r="L65" s="376"/>
      <c r="M65" s="376"/>
      <c r="N65" s="376"/>
      <c r="O65" s="376"/>
      <c r="P65" s="376"/>
      <c r="Q65" s="376"/>
      <c r="R65" s="376"/>
      <c r="S65" s="368">
        <v>1</v>
      </c>
      <c r="T65" s="369"/>
    </row>
    <row r="66" spans="2:23" customFormat="1" ht="36.6" customHeight="1" x14ac:dyDescent="0.25">
      <c r="B66" s="388"/>
      <c r="C66" s="305"/>
      <c r="D66" s="418"/>
      <c r="E66" s="365" t="s">
        <v>450</v>
      </c>
      <c r="F66" s="365"/>
      <c r="G66" s="365"/>
      <c r="H66" s="365"/>
      <c r="I66" s="376" t="s">
        <v>363</v>
      </c>
      <c r="J66" s="376"/>
      <c r="K66" s="376"/>
      <c r="L66" s="376"/>
      <c r="M66" s="376"/>
      <c r="N66" s="376"/>
      <c r="O66" s="376"/>
      <c r="P66" s="376"/>
      <c r="Q66" s="376"/>
      <c r="R66" s="376"/>
      <c r="S66" s="368">
        <v>1</v>
      </c>
      <c r="T66" s="378"/>
    </row>
    <row r="67" spans="2:23" customFormat="1" ht="73.900000000000006" customHeight="1" x14ac:dyDescent="0.25">
      <c r="B67" s="388"/>
      <c r="C67" s="305"/>
      <c r="D67" s="307"/>
      <c r="E67" s="365" t="s">
        <v>451</v>
      </c>
      <c r="F67" s="365"/>
      <c r="G67" s="365"/>
      <c r="H67" s="365"/>
      <c r="I67" s="376" t="s">
        <v>732</v>
      </c>
      <c r="J67" s="376"/>
      <c r="K67" s="376"/>
      <c r="L67" s="376"/>
      <c r="M67" s="376"/>
      <c r="N67" s="376"/>
      <c r="O67" s="376"/>
      <c r="P67" s="376"/>
      <c r="Q67" s="376"/>
      <c r="R67" s="376"/>
      <c r="S67" s="368">
        <v>1</v>
      </c>
      <c r="T67" s="369"/>
    </row>
    <row r="68" spans="2:23" customFormat="1" ht="76.150000000000006" customHeight="1" x14ac:dyDescent="0.25">
      <c r="B68" s="388"/>
      <c r="C68" s="305"/>
      <c r="D68" s="307"/>
      <c r="E68" s="365" t="s">
        <v>452</v>
      </c>
      <c r="F68" s="365"/>
      <c r="G68" s="365"/>
      <c r="H68" s="365"/>
      <c r="I68" s="376" t="s">
        <v>733</v>
      </c>
      <c r="J68" s="376"/>
      <c r="K68" s="376"/>
      <c r="L68" s="376"/>
      <c r="M68" s="376"/>
      <c r="N68" s="376"/>
      <c r="O68" s="376"/>
      <c r="P68" s="376"/>
      <c r="Q68" s="376"/>
      <c r="R68" s="376"/>
      <c r="S68" s="368">
        <v>1</v>
      </c>
      <c r="T68" s="369"/>
    </row>
    <row r="69" spans="2:23" customFormat="1" ht="101.45" customHeight="1" x14ac:dyDescent="0.25">
      <c r="B69" s="388"/>
      <c r="C69" s="305"/>
      <c r="D69" s="307"/>
      <c r="E69" s="365" t="s">
        <v>453</v>
      </c>
      <c r="F69" s="365"/>
      <c r="G69" s="365"/>
      <c r="H69" s="365"/>
      <c r="I69" s="376" t="s">
        <v>734</v>
      </c>
      <c r="J69" s="376"/>
      <c r="K69" s="376"/>
      <c r="L69" s="376"/>
      <c r="M69" s="376"/>
      <c r="N69" s="376"/>
      <c r="O69" s="376"/>
      <c r="P69" s="376"/>
      <c r="Q69" s="376"/>
      <c r="R69" s="376"/>
      <c r="S69" s="368">
        <v>1</v>
      </c>
      <c r="T69" s="369"/>
    </row>
    <row r="70" spans="2:23" customFormat="1" ht="44.45" customHeight="1" x14ac:dyDescent="0.25">
      <c r="B70" s="388"/>
      <c r="C70" s="305"/>
      <c r="D70" s="307"/>
      <c r="E70" s="365" t="s">
        <v>454</v>
      </c>
      <c r="F70" s="365"/>
      <c r="G70" s="365"/>
      <c r="H70" s="365"/>
      <c r="I70" s="376" t="s">
        <v>110</v>
      </c>
      <c r="J70" s="376"/>
      <c r="K70" s="376"/>
      <c r="L70" s="376"/>
      <c r="M70" s="376"/>
      <c r="N70" s="376"/>
      <c r="O70" s="376"/>
      <c r="P70" s="376"/>
      <c r="Q70" s="376"/>
      <c r="R70" s="376"/>
      <c r="S70" s="368">
        <v>1</v>
      </c>
      <c r="T70" s="378"/>
    </row>
    <row r="71" spans="2:23" customFormat="1" ht="55.9" customHeight="1" x14ac:dyDescent="0.25">
      <c r="B71" s="388"/>
      <c r="C71" s="305"/>
      <c r="D71" s="307"/>
      <c r="E71" s="365" t="s">
        <v>455</v>
      </c>
      <c r="F71" s="365"/>
      <c r="G71" s="365"/>
      <c r="H71" s="365"/>
      <c r="I71" s="376" t="s">
        <v>381</v>
      </c>
      <c r="J71" s="376"/>
      <c r="K71" s="376"/>
      <c r="L71" s="376"/>
      <c r="M71" s="376"/>
      <c r="N71" s="376"/>
      <c r="O71" s="376"/>
      <c r="P71" s="376"/>
      <c r="Q71" s="376"/>
      <c r="R71" s="376"/>
      <c r="S71" s="368">
        <v>1</v>
      </c>
      <c r="T71" s="369"/>
    </row>
    <row r="72" spans="2:23" customFormat="1" ht="79.900000000000006" customHeight="1" thickBot="1" x14ac:dyDescent="0.3">
      <c r="B72" s="389"/>
      <c r="C72" s="308"/>
      <c r="D72" s="310"/>
      <c r="E72" s="401" t="s">
        <v>456</v>
      </c>
      <c r="F72" s="401"/>
      <c r="G72" s="401"/>
      <c r="H72" s="401"/>
      <c r="I72" s="399" t="s">
        <v>735</v>
      </c>
      <c r="J72" s="399"/>
      <c r="K72" s="399"/>
      <c r="L72" s="399"/>
      <c r="M72" s="399"/>
      <c r="N72" s="399"/>
      <c r="O72" s="399"/>
      <c r="P72" s="399"/>
      <c r="Q72" s="399"/>
      <c r="R72" s="399"/>
      <c r="S72" s="397">
        <v>1</v>
      </c>
      <c r="T72" s="398"/>
    </row>
    <row r="73" spans="2:23" customFormat="1" ht="80.45" customHeight="1" x14ac:dyDescent="0.25">
      <c r="B73" s="380" t="s">
        <v>33</v>
      </c>
      <c r="C73" s="302" t="s">
        <v>34</v>
      </c>
      <c r="D73" s="304"/>
      <c r="E73" s="396" t="s">
        <v>447</v>
      </c>
      <c r="F73" s="396"/>
      <c r="G73" s="396"/>
      <c r="H73" s="396"/>
      <c r="I73" s="402" t="s">
        <v>784</v>
      </c>
      <c r="J73" s="402"/>
      <c r="K73" s="402"/>
      <c r="L73" s="402"/>
      <c r="M73" s="402"/>
      <c r="N73" s="402"/>
      <c r="O73" s="402"/>
      <c r="P73" s="402"/>
      <c r="Q73" s="402"/>
      <c r="R73" s="402"/>
      <c r="S73" s="366">
        <v>1</v>
      </c>
      <c r="T73" s="367"/>
    </row>
    <row r="74" spans="2:23" customFormat="1" ht="111" customHeight="1" x14ac:dyDescent="0.25">
      <c r="B74" s="381"/>
      <c r="C74" s="305"/>
      <c r="D74" s="307"/>
      <c r="E74" s="365" t="s">
        <v>737</v>
      </c>
      <c r="F74" s="365"/>
      <c r="G74" s="365"/>
      <c r="H74" s="365"/>
      <c r="I74" s="376" t="s">
        <v>504</v>
      </c>
      <c r="J74" s="376"/>
      <c r="K74" s="376"/>
      <c r="L74" s="376"/>
      <c r="M74" s="376"/>
      <c r="N74" s="376"/>
      <c r="O74" s="376"/>
      <c r="P74" s="376"/>
      <c r="Q74" s="376"/>
      <c r="R74" s="376"/>
      <c r="S74" s="368" t="s">
        <v>738</v>
      </c>
      <c r="T74" s="369"/>
      <c r="W74" s="123"/>
    </row>
    <row r="75" spans="2:23" customFormat="1" ht="236.45" customHeight="1" x14ac:dyDescent="0.25">
      <c r="B75" s="381"/>
      <c r="C75" s="305"/>
      <c r="D75" s="307"/>
      <c r="E75" s="365" t="s">
        <v>457</v>
      </c>
      <c r="F75" s="365"/>
      <c r="G75" s="365"/>
      <c r="H75" s="365"/>
      <c r="I75" s="376" t="s">
        <v>740</v>
      </c>
      <c r="J75" s="376"/>
      <c r="K75" s="376"/>
      <c r="L75" s="376"/>
      <c r="M75" s="376"/>
      <c r="N75" s="376"/>
      <c r="O75" s="376"/>
      <c r="P75" s="376"/>
      <c r="Q75" s="376"/>
      <c r="R75" s="376"/>
      <c r="S75" s="368">
        <v>1</v>
      </c>
      <c r="T75" s="378"/>
    </row>
    <row r="76" spans="2:23" customFormat="1" ht="67.5" customHeight="1" x14ac:dyDescent="0.25">
      <c r="B76" s="381"/>
      <c r="C76" s="305"/>
      <c r="D76" s="307"/>
      <c r="E76" s="365" t="s">
        <v>458</v>
      </c>
      <c r="F76" s="365"/>
      <c r="G76" s="365"/>
      <c r="H76" s="365"/>
      <c r="I76" s="376" t="s">
        <v>505</v>
      </c>
      <c r="J76" s="376"/>
      <c r="K76" s="376"/>
      <c r="L76" s="376"/>
      <c r="M76" s="376"/>
      <c r="N76" s="376"/>
      <c r="O76" s="376"/>
      <c r="P76" s="376"/>
      <c r="Q76" s="376"/>
      <c r="R76" s="376"/>
      <c r="S76" s="368">
        <v>1</v>
      </c>
      <c r="T76" s="378"/>
    </row>
    <row r="77" spans="2:23" customFormat="1" ht="62.45" customHeight="1" x14ac:dyDescent="0.25">
      <c r="B77" s="381"/>
      <c r="C77" s="305"/>
      <c r="D77" s="307"/>
      <c r="E77" s="365" t="s">
        <v>459</v>
      </c>
      <c r="F77" s="365"/>
      <c r="G77" s="365"/>
      <c r="H77" s="365"/>
      <c r="I77" s="376" t="s">
        <v>727</v>
      </c>
      <c r="J77" s="376"/>
      <c r="K77" s="376"/>
      <c r="L77" s="376"/>
      <c r="M77" s="376"/>
      <c r="N77" s="376"/>
      <c r="O77" s="376"/>
      <c r="P77" s="376"/>
      <c r="Q77" s="376"/>
      <c r="R77" s="376"/>
      <c r="S77" s="368">
        <v>1</v>
      </c>
      <c r="T77" s="378"/>
    </row>
    <row r="78" spans="2:23" customFormat="1" ht="112.9" customHeight="1" x14ac:dyDescent="0.25">
      <c r="B78" s="381"/>
      <c r="C78" s="305"/>
      <c r="D78" s="307"/>
      <c r="E78" s="365" t="s">
        <v>460</v>
      </c>
      <c r="F78" s="365"/>
      <c r="G78" s="365"/>
      <c r="H78" s="365"/>
      <c r="I78" s="376" t="s">
        <v>741</v>
      </c>
      <c r="J78" s="376"/>
      <c r="K78" s="376"/>
      <c r="L78" s="376"/>
      <c r="M78" s="376"/>
      <c r="N78" s="376"/>
      <c r="O78" s="376"/>
      <c r="P78" s="376"/>
      <c r="Q78" s="376"/>
      <c r="R78" s="376"/>
      <c r="S78" s="368">
        <v>1</v>
      </c>
      <c r="T78" s="378"/>
    </row>
    <row r="79" spans="2:23" customFormat="1" ht="39.6" customHeight="1" x14ac:dyDescent="0.25">
      <c r="B79" s="381"/>
      <c r="C79" s="305"/>
      <c r="D79" s="307"/>
      <c r="E79" s="365" t="s">
        <v>461</v>
      </c>
      <c r="F79" s="365"/>
      <c r="G79" s="365"/>
      <c r="H79" s="365"/>
      <c r="I79" s="376" t="s">
        <v>427</v>
      </c>
      <c r="J79" s="376"/>
      <c r="K79" s="376"/>
      <c r="L79" s="376"/>
      <c r="M79" s="376"/>
      <c r="N79" s="376"/>
      <c r="O79" s="376"/>
      <c r="P79" s="376"/>
      <c r="Q79" s="376"/>
      <c r="R79" s="376"/>
      <c r="S79" s="368">
        <v>1</v>
      </c>
      <c r="T79" s="378"/>
    </row>
    <row r="80" spans="2:23" customFormat="1" ht="58.15" customHeight="1" x14ac:dyDescent="0.25">
      <c r="B80" s="381"/>
      <c r="C80" s="305"/>
      <c r="D80" s="307"/>
      <c r="E80" s="365" t="s">
        <v>462</v>
      </c>
      <c r="F80" s="365"/>
      <c r="G80" s="365"/>
      <c r="H80" s="365"/>
      <c r="I80" s="376" t="s">
        <v>742</v>
      </c>
      <c r="J80" s="376"/>
      <c r="K80" s="376"/>
      <c r="L80" s="376"/>
      <c r="M80" s="376"/>
      <c r="N80" s="376"/>
      <c r="O80" s="376"/>
      <c r="P80" s="376"/>
      <c r="Q80" s="376"/>
      <c r="R80" s="376"/>
      <c r="S80" s="368">
        <v>1</v>
      </c>
      <c r="T80" s="378"/>
    </row>
    <row r="81" spans="2:20" customFormat="1" ht="69.599999999999994" customHeight="1" x14ac:dyDescent="0.25">
      <c r="B81" s="381"/>
      <c r="C81" s="305"/>
      <c r="D81" s="307"/>
      <c r="E81" s="365" t="s">
        <v>463</v>
      </c>
      <c r="F81" s="365"/>
      <c r="G81" s="365"/>
      <c r="H81" s="365"/>
      <c r="I81" s="376" t="s">
        <v>743</v>
      </c>
      <c r="J81" s="376"/>
      <c r="K81" s="376"/>
      <c r="L81" s="376"/>
      <c r="M81" s="376"/>
      <c r="N81" s="376"/>
      <c r="O81" s="376"/>
      <c r="P81" s="376"/>
      <c r="Q81" s="376"/>
      <c r="R81" s="376"/>
      <c r="S81" s="368">
        <v>1</v>
      </c>
      <c r="T81" s="369"/>
    </row>
    <row r="82" spans="2:20" customFormat="1" ht="50.25" customHeight="1" x14ac:dyDescent="0.25">
      <c r="B82" s="381"/>
      <c r="C82" s="305"/>
      <c r="D82" s="307"/>
      <c r="E82" s="365" t="s">
        <v>464</v>
      </c>
      <c r="F82" s="365"/>
      <c r="G82" s="365"/>
      <c r="H82" s="365"/>
      <c r="I82" s="376" t="s">
        <v>728</v>
      </c>
      <c r="J82" s="376"/>
      <c r="K82" s="376"/>
      <c r="L82" s="376"/>
      <c r="M82" s="376"/>
      <c r="N82" s="376"/>
      <c r="O82" s="376"/>
      <c r="P82" s="376"/>
      <c r="Q82" s="376"/>
      <c r="R82" s="376"/>
      <c r="S82" s="368">
        <v>1</v>
      </c>
      <c r="T82" s="369"/>
    </row>
    <row r="83" spans="2:20" customFormat="1" ht="55.15" customHeight="1" thickBot="1" x14ac:dyDescent="0.3">
      <c r="B83" s="382"/>
      <c r="C83" s="308"/>
      <c r="D83" s="310"/>
      <c r="E83" s="401" t="s">
        <v>465</v>
      </c>
      <c r="F83" s="401"/>
      <c r="G83" s="401"/>
      <c r="H83" s="401"/>
      <c r="I83" s="399" t="s">
        <v>739</v>
      </c>
      <c r="J83" s="399"/>
      <c r="K83" s="399"/>
      <c r="L83" s="399"/>
      <c r="M83" s="399"/>
      <c r="N83" s="399"/>
      <c r="O83" s="399"/>
      <c r="P83" s="399"/>
      <c r="Q83" s="399"/>
      <c r="R83" s="399"/>
      <c r="S83" s="397">
        <v>1</v>
      </c>
      <c r="T83" s="398"/>
    </row>
    <row r="84" spans="2:20" customFormat="1" ht="75.599999999999994" customHeight="1" x14ac:dyDescent="0.25">
      <c r="B84" s="387" t="s">
        <v>744</v>
      </c>
      <c r="C84" s="302" t="s">
        <v>364</v>
      </c>
      <c r="D84" s="304"/>
      <c r="E84" s="396" t="s">
        <v>745</v>
      </c>
      <c r="F84" s="396"/>
      <c r="G84" s="396"/>
      <c r="H84" s="396"/>
      <c r="I84" s="402" t="s">
        <v>365</v>
      </c>
      <c r="J84" s="402"/>
      <c r="K84" s="402"/>
      <c r="L84" s="402"/>
      <c r="M84" s="402"/>
      <c r="N84" s="402"/>
      <c r="O84" s="402"/>
      <c r="P84" s="402"/>
      <c r="Q84" s="402"/>
      <c r="R84" s="402"/>
      <c r="S84" s="366">
        <v>1</v>
      </c>
      <c r="T84" s="377"/>
    </row>
    <row r="85" spans="2:20" customFormat="1" ht="225" customHeight="1" x14ac:dyDescent="0.25">
      <c r="B85" s="388"/>
      <c r="C85" s="305"/>
      <c r="D85" s="307"/>
      <c r="E85" s="365" t="s">
        <v>746</v>
      </c>
      <c r="F85" s="365"/>
      <c r="G85" s="365"/>
      <c r="H85" s="365"/>
      <c r="I85" s="400" t="s">
        <v>747</v>
      </c>
      <c r="J85" s="400"/>
      <c r="K85" s="400"/>
      <c r="L85" s="400"/>
      <c r="M85" s="400"/>
      <c r="N85" s="400"/>
      <c r="O85" s="400"/>
      <c r="P85" s="400"/>
      <c r="Q85" s="400"/>
      <c r="R85" s="400"/>
      <c r="S85" s="368">
        <v>1</v>
      </c>
      <c r="T85" s="378"/>
    </row>
    <row r="86" spans="2:20" customFormat="1" ht="27" customHeight="1" x14ac:dyDescent="0.25">
      <c r="B86" s="296"/>
      <c r="C86" s="311"/>
      <c r="D86" s="311"/>
      <c r="E86" s="311"/>
      <c r="F86" s="311"/>
      <c r="G86" s="311"/>
      <c r="H86" s="311"/>
      <c r="I86" s="311"/>
      <c r="J86" s="311"/>
      <c r="K86" s="311"/>
      <c r="L86" s="311"/>
      <c r="M86" s="311"/>
      <c r="N86" s="311"/>
      <c r="O86" s="311"/>
      <c r="P86" s="311"/>
      <c r="Q86" s="311"/>
      <c r="R86" s="311"/>
      <c r="S86" s="311"/>
      <c r="T86" s="297"/>
    </row>
    <row r="87" spans="2:20" customFormat="1" ht="27.75" customHeight="1" x14ac:dyDescent="0.25">
      <c r="B87" s="384" t="s">
        <v>126</v>
      </c>
      <c r="C87" s="385"/>
      <c r="D87" s="385"/>
      <c r="E87" s="385"/>
      <c r="F87" s="385"/>
      <c r="G87" s="385"/>
      <c r="H87" s="385"/>
      <c r="I87" s="385"/>
      <c r="J87" s="385"/>
      <c r="K87" s="385"/>
      <c r="L87" s="385"/>
      <c r="M87" s="385"/>
      <c r="N87" s="385"/>
      <c r="O87" s="385"/>
      <c r="P87" s="385"/>
      <c r="Q87" s="385"/>
      <c r="R87" s="385"/>
      <c r="S87" s="385"/>
      <c r="T87" s="386"/>
    </row>
    <row r="88" spans="2:20" customFormat="1" ht="27.75" customHeight="1" thickBot="1" x14ac:dyDescent="0.3">
      <c r="B88" s="104" t="s">
        <v>29</v>
      </c>
      <c r="C88" s="384" t="s">
        <v>127</v>
      </c>
      <c r="D88" s="386"/>
      <c r="E88" s="384" t="s">
        <v>466</v>
      </c>
      <c r="F88" s="385"/>
      <c r="G88" s="385"/>
      <c r="H88" s="385"/>
      <c r="I88" s="386"/>
      <c r="J88" s="384" t="s">
        <v>30</v>
      </c>
      <c r="K88" s="385"/>
      <c r="L88" s="385"/>
      <c r="M88" s="385"/>
      <c r="N88" s="385"/>
      <c r="O88" s="385"/>
      <c r="P88" s="385"/>
      <c r="Q88" s="385"/>
      <c r="R88" s="386"/>
      <c r="S88" s="384" t="s">
        <v>31</v>
      </c>
      <c r="T88" s="386"/>
    </row>
    <row r="89" spans="2:20" customFormat="1" ht="48" customHeight="1" x14ac:dyDescent="0.25">
      <c r="B89" s="387" t="s">
        <v>35</v>
      </c>
      <c r="C89" s="302" t="s">
        <v>36</v>
      </c>
      <c r="D89" s="304"/>
      <c r="E89" s="383" t="s">
        <v>467</v>
      </c>
      <c r="F89" s="383"/>
      <c r="G89" s="383"/>
      <c r="H89" s="383"/>
      <c r="I89" s="383"/>
      <c r="J89" s="364" t="s">
        <v>748</v>
      </c>
      <c r="K89" s="364"/>
      <c r="L89" s="364"/>
      <c r="M89" s="364"/>
      <c r="N89" s="364"/>
      <c r="O89" s="364"/>
      <c r="P89" s="364"/>
      <c r="Q89" s="364"/>
      <c r="R89" s="364"/>
      <c r="S89" s="366">
        <v>1</v>
      </c>
      <c r="T89" s="367"/>
    </row>
    <row r="90" spans="2:20" customFormat="1" ht="37.9" customHeight="1" x14ac:dyDescent="0.25">
      <c r="B90" s="388"/>
      <c r="C90" s="305"/>
      <c r="D90" s="307"/>
      <c r="E90" s="370" t="s">
        <v>468</v>
      </c>
      <c r="F90" s="370"/>
      <c r="G90" s="370"/>
      <c r="H90" s="370"/>
      <c r="I90" s="370"/>
      <c r="J90" s="375" t="s">
        <v>749</v>
      </c>
      <c r="K90" s="375"/>
      <c r="L90" s="375"/>
      <c r="M90" s="375"/>
      <c r="N90" s="375"/>
      <c r="O90" s="375"/>
      <c r="P90" s="375"/>
      <c r="Q90" s="375"/>
      <c r="R90" s="375"/>
      <c r="S90" s="368">
        <v>1</v>
      </c>
      <c r="T90" s="369"/>
    </row>
    <row r="91" spans="2:20" customFormat="1" ht="134.44999999999999" customHeight="1" x14ac:dyDescent="0.25">
      <c r="B91" s="388"/>
      <c r="C91" s="305"/>
      <c r="D91" s="307"/>
      <c r="E91" s="370" t="s">
        <v>469</v>
      </c>
      <c r="F91" s="370"/>
      <c r="G91" s="370"/>
      <c r="H91" s="370"/>
      <c r="I91" s="370"/>
      <c r="J91" s="375" t="s">
        <v>382</v>
      </c>
      <c r="K91" s="375"/>
      <c r="L91" s="375"/>
      <c r="M91" s="375"/>
      <c r="N91" s="375"/>
      <c r="O91" s="375"/>
      <c r="P91" s="375"/>
      <c r="Q91" s="375"/>
      <c r="R91" s="375"/>
      <c r="S91" s="368">
        <v>1</v>
      </c>
      <c r="T91" s="369"/>
    </row>
    <row r="92" spans="2:20" customFormat="1" ht="56.25" customHeight="1" x14ac:dyDescent="0.25">
      <c r="B92" s="388"/>
      <c r="C92" s="305"/>
      <c r="D92" s="307"/>
      <c r="E92" s="370" t="s">
        <v>470</v>
      </c>
      <c r="F92" s="370"/>
      <c r="G92" s="370"/>
      <c r="H92" s="370"/>
      <c r="I92" s="370"/>
      <c r="J92" s="375" t="s">
        <v>750</v>
      </c>
      <c r="K92" s="375"/>
      <c r="L92" s="375"/>
      <c r="M92" s="375"/>
      <c r="N92" s="375"/>
      <c r="O92" s="375"/>
      <c r="P92" s="375"/>
      <c r="Q92" s="375"/>
      <c r="R92" s="375"/>
      <c r="S92" s="368">
        <v>1</v>
      </c>
      <c r="T92" s="369"/>
    </row>
    <row r="93" spans="2:20" customFormat="1" ht="47.45" customHeight="1" x14ac:dyDescent="0.25">
      <c r="B93" s="388"/>
      <c r="C93" s="305"/>
      <c r="D93" s="307"/>
      <c r="E93" s="370" t="s">
        <v>471</v>
      </c>
      <c r="F93" s="370"/>
      <c r="G93" s="370"/>
      <c r="H93" s="370"/>
      <c r="I93" s="370"/>
      <c r="J93" s="375" t="s">
        <v>128</v>
      </c>
      <c r="K93" s="375"/>
      <c r="L93" s="375"/>
      <c r="M93" s="375"/>
      <c r="N93" s="375"/>
      <c r="O93" s="375"/>
      <c r="P93" s="375"/>
      <c r="Q93" s="375"/>
      <c r="R93" s="375"/>
      <c r="S93" s="368">
        <v>1</v>
      </c>
      <c r="T93" s="369"/>
    </row>
    <row r="94" spans="2:20" customFormat="1" ht="111" customHeight="1" x14ac:dyDescent="0.25">
      <c r="B94" s="388"/>
      <c r="C94" s="305"/>
      <c r="D94" s="307"/>
      <c r="E94" s="365" t="s">
        <v>473</v>
      </c>
      <c r="F94" s="365"/>
      <c r="G94" s="365"/>
      <c r="H94" s="365"/>
      <c r="I94" s="365"/>
      <c r="J94" s="376" t="s">
        <v>752</v>
      </c>
      <c r="K94" s="376"/>
      <c r="L94" s="376"/>
      <c r="M94" s="376"/>
      <c r="N94" s="376"/>
      <c r="O94" s="376"/>
      <c r="P94" s="376"/>
      <c r="Q94" s="376"/>
      <c r="R94" s="376"/>
      <c r="S94" s="368">
        <v>1</v>
      </c>
      <c r="T94" s="369"/>
    </row>
    <row r="95" spans="2:20" customFormat="1" ht="44.45" customHeight="1" x14ac:dyDescent="0.25">
      <c r="B95" s="388"/>
      <c r="C95" s="305"/>
      <c r="D95" s="307"/>
      <c r="E95" s="370" t="s">
        <v>472</v>
      </c>
      <c r="F95" s="370"/>
      <c r="G95" s="370"/>
      <c r="H95" s="370"/>
      <c r="I95" s="370"/>
      <c r="J95" s="375" t="s">
        <v>751</v>
      </c>
      <c r="K95" s="375"/>
      <c r="L95" s="375"/>
      <c r="M95" s="375"/>
      <c r="N95" s="375"/>
      <c r="O95" s="375"/>
      <c r="P95" s="375"/>
      <c r="Q95" s="375"/>
      <c r="R95" s="375"/>
      <c r="S95" s="368">
        <v>1</v>
      </c>
      <c r="T95" s="369"/>
    </row>
    <row r="96" spans="2:20" customFormat="1" ht="139.5" customHeight="1" thickBot="1" x14ac:dyDescent="0.3">
      <c r="B96" s="389"/>
      <c r="C96" s="308"/>
      <c r="D96" s="310"/>
      <c r="E96" s="371" t="s">
        <v>474</v>
      </c>
      <c r="F96" s="371"/>
      <c r="G96" s="371"/>
      <c r="H96" s="371"/>
      <c r="I96" s="371"/>
      <c r="J96" s="372" t="s">
        <v>753</v>
      </c>
      <c r="K96" s="372"/>
      <c r="L96" s="372"/>
      <c r="M96" s="372"/>
      <c r="N96" s="372"/>
      <c r="O96" s="372"/>
      <c r="P96" s="372"/>
      <c r="Q96" s="372"/>
      <c r="R96" s="372"/>
      <c r="S96" s="373">
        <v>1</v>
      </c>
      <c r="T96" s="374"/>
    </row>
    <row r="97" spans="2:20" customFormat="1" ht="129.6" customHeight="1" x14ac:dyDescent="0.25">
      <c r="B97" s="380" t="s">
        <v>37</v>
      </c>
      <c r="C97" s="302" t="s">
        <v>38</v>
      </c>
      <c r="D97" s="304"/>
      <c r="E97" s="383" t="s">
        <v>475</v>
      </c>
      <c r="F97" s="383"/>
      <c r="G97" s="383"/>
      <c r="H97" s="383"/>
      <c r="I97" s="383"/>
      <c r="J97" s="364" t="s">
        <v>754</v>
      </c>
      <c r="K97" s="364"/>
      <c r="L97" s="364"/>
      <c r="M97" s="364"/>
      <c r="N97" s="364"/>
      <c r="O97" s="364"/>
      <c r="P97" s="364"/>
      <c r="Q97" s="364"/>
      <c r="R97" s="364"/>
      <c r="S97" s="366">
        <v>1</v>
      </c>
      <c r="T97" s="367"/>
    </row>
    <row r="98" spans="2:20" customFormat="1" ht="50.45" customHeight="1" x14ac:dyDescent="0.25">
      <c r="B98" s="381"/>
      <c r="C98" s="305"/>
      <c r="D98" s="307"/>
      <c r="E98" s="370" t="s">
        <v>476</v>
      </c>
      <c r="F98" s="370"/>
      <c r="G98" s="370"/>
      <c r="H98" s="370"/>
      <c r="I98" s="370"/>
      <c r="J98" s="375" t="s">
        <v>755</v>
      </c>
      <c r="K98" s="375"/>
      <c r="L98" s="375"/>
      <c r="M98" s="375"/>
      <c r="N98" s="375"/>
      <c r="O98" s="375"/>
      <c r="P98" s="375"/>
      <c r="Q98" s="375"/>
      <c r="R98" s="375"/>
      <c r="S98" s="368">
        <v>1</v>
      </c>
      <c r="T98" s="369"/>
    </row>
    <row r="99" spans="2:20" customFormat="1" ht="30" customHeight="1" thickBot="1" x14ac:dyDescent="0.3">
      <c r="B99" s="382"/>
      <c r="C99" s="308"/>
      <c r="D99" s="310"/>
      <c r="E99" s="413" t="s">
        <v>470</v>
      </c>
      <c r="F99" s="413"/>
      <c r="G99" s="413"/>
      <c r="H99" s="413"/>
      <c r="I99" s="413"/>
      <c r="J99" s="414" t="s">
        <v>111</v>
      </c>
      <c r="K99" s="414"/>
      <c r="L99" s="414"/>
      <c r="M99" s="414"/>
      <c r="N99" s="414"/>
      <c r="O99" s="414"/>
      <c r="P99" s="414"/>
      <c r="Q99" s="414"/>
      <c r="R99" s="414"/>
      <c r="S99" s="373">
        <v>1</v>
      </c>
      <c r="T99" s="374"/>
    </row>
    <row r="100" spans="2:20" customFormat="1" ht="131.44999999999999" customHeight="1" x14ac:dyDescent="0.25">
      <c r="B100" s="387" t="s">
        <v>39</v>
      </c>
      <c r="C100" s="302" t="s">
        <v>40</v>
      </c>
      <c r="D100" s="304"/>
      <c r="E100" s="383" t="s">
        <v>475</v>
      </c>
      <c r="F100" s="383"/>
      <c r="G100" s="383"/>
      <c r="H100" s="383"/>
      <c r="I100" s="383"/>
      <c r="J100" s="364" t="s">
        <v>761</v>
      </c>
      <c r="K100" s="364"/>
      <c r="L100" s="364"/>
      <c r="M100" s="364"/>
      <c r="N100" s="364"/>
      <c r="O100" s="364"/>
      <c r="P100" s="364"/>
      <c r="Q100" s="364"/>
      <c r="R100" s="364"/>
      <c r="S100" s="366">
        <v>1</v>
      </c>
      <c r="T100" s="367"/>
    </row>
    <row r="101" spans="2:20" customFormat="1" ht="27.75" customHeight="1" x14ac:dyDescent="0.25">
      <c r="B101" s="388"/>
      <c r="C101" s="305"/>
      <c r="D101" s="307"/>
      <c r="E101" s="370" t="s">
        <v>468</v>
      </c>
      <c r="F101" s="370"/>
      <c r="G101" s="370"/>
      <c r="H101" s="370"/>
      <c r="I101" s="370"/>
      <c r="J101" s="375" t="s">
        <v>389</v>
      </c>
      <c r="K101" s="375"/>
      <c r="L101" s="375"/>
      <c r="M101" s="375"/>
      <c r="N101" s="375"/>
      <c r="O101" s="375"/>
      <c r="P101" s="375"/>
      <c r="Q101" s="375"/>
      <c r="R101" s="375"/>
      <c r="S101" s="368">
        <v>1</v>
      </c>
      <c r="T101" s="369"/>
    </row>
    <row r="102" spans="2:20" customFormat="1" ht="213.6" customHeight="1" x14ac:dyDescent="0.25">
      <c r="B102" s="388"/>
      <c r="C102" s="305"/>
      <c r="D102" s="307"/>
      <c r="E102" s="370" t="s">
        <v>477</v>
      </c>
      <c r="F102" s="370"/>
      <c r="G102" s="370"/>
      <c r="H102" s="370"/>
      <c r="I102" s="370"/>
      <c r="J102" s="375" t="s">
        <v>756</v>
      </c>
      <c r="K102" s="375"/>
      <c r="L102" s="375"/>
      <c r="M102" s="375"/>
      <c r="N102" s="375"/>
      <c r="O102" s="375"/>
      <c r="P102" s="375"/>
      <c r="Q102" s="375"/>
      <c r="R102" s="375"/>
      <c r="S102" s="368">
        <v>1</v>
      </c>
      <c r="T102" s="369"/>
    </row>
    <row r="103" spans="2:20" customFormat="1" ht="35.450000000000003" customHeight="1" x14ac:dyDescent="0.25">
      <c r="B103" s="388"/>
      <c r="C103" s="305"/>
      <c r="D103" s="307"/>
      <c r="E103" s="370" t="s">
        <v>478</v>
      </c>
      <c r="F103" s="370"/>
      <c r="G103" s="370"/>
      <c r="H103" s="370"/>
      <c r="I103" s="370"/>
      <c r="J103" s="375" t="s">
        <v>401</v>
      </c>
      <c r="K103" s="375"/>
      <c r="L103" s="375"/>
      <c r="M103" s="375"/>
      <c r="N103" s="375"/>
      <c r="O103" s="375"/>
      <c r="P103" s="375"/>
      <c r="Q103" s="375"/>
      <c r="R103" s="375"/>
      <c r="S103" s="368">
        <v>1</v>
      </c>
      <c r="T103" s="369"/>
    </row>
    <row r="104" spans="2:20" customFormat="1" ht="36.6" customHeight="1" x14ac:dyDescent="0.25">
      <c r="B104" s="388"/>
      <c r="C104" s="305"/>
      <c r="D104" s="307"/>
      <c r="E104" s="370" t="s">
        <v>470</v>
      </c>
      <c r="F104" s="370"/>
      <c r="G104" s="370"/>
      <c r="H104" s="370"/>
      <c r="I104" s="370"/>
      <c r="J104" s="375" t="s">
        <v>757</v>
      </c>
      <c r="K104" s="375"/>
      <c r="L104" s="375"/>
      <c r="M104" s="375"/>
      <c r="N104" s="375"/>
      <c r="O104" s="375"/>
      <c r="P104" s="375"/>
      <c r="Q104" s="375"/>
      <c r="R104" s="375"/>
      <c r="S104" s="368">
        <v>1</v>
      </c>
      <c r="T104" s="369"/>
    </row>
    <row r="105" spans="2:20" customFormat="1" ht="46.15" customHeight="1" x14ac:dyDescent="0.25">
      <c r="B105" s="388"/>
      <c r="C105" s="305"/>
      <c r="D105" s="307"/>
      <c r="E105" s="370" t="s">
        <v>471</v>
      </c>
      <c r="F105" s="370"/>
      <c r="G105" s="370"/>
      <c r="H105" s="370"/>
      <c r="I105" s="370"/>
      <c r="J105" s="375" t="s">
        <v>758</v>
      </c>
      <c r="K105" s="375"/>
      <c r="L105" s="375"/>
      <c r="M105" s="375"/>
      <c r="N105" s="375"/>
      <c r="O105" s="375"/>
      <c r="P105" s="375"/>
      <c r="Q105" s="375"/>
      <c r="R105" s="375"/>
      <c r="S105" s="368">
        <v>1</v>
      </c>
      <c r="T105" s="369"/>
    </row>
    <row r="106" spans="2:20" customFormat="1" ht="52.9" customHeight="1" x14ac:dyDescent="0.25">
      <c r="B106" s="388"/>
      <c r="C106" s="305"/>
      <c r="D106" s="307"/>
      <c r="E106" s="370" t="s">
        <v>472</v>
      </c>
      <c r="F106" s="370"/>
      <c r="G106" s="370"/>
      <c r="H106" s="370"/>
      <c r="I106" s="370"/>
      <c r="J106" s="375" t="s">
        <v>759</v>
      </c>
      <c r="K106" s="375"/>
      <c r="L106" s="375"/>
      <c r="M106" s="375"/>
      <c r="N106" s="375"/>
      <c r="O106" s="375"/>
      <c r="P106" s="375"/>
      <c r="Q106" s="375"/>
      <c r="R106" s="375"/>
      <c r="S106" s="368">
        <v>1</v>
      </c>
      <c r="T106" s="369"/>
    </row>
    <row r="107" spans="2:20" customFormat="1" ht="36" customHeight="1" x14ac:dyDescent="0.25">
      <c r="B107" s="388"/>
      <c r="C107" s="305"/>
      <c r="D107" s="307"/>
      <c r="E107" s="395" t="s">
        <v>479</v>
      </c>
      <c r="F107" s="395"/>
      <c r="G107" s="395"/>
      <c r="H107" s="395"/>
      <c r="I107" s="395"/>
      <c r="J107" s="412" t="s">
        <v>760</v>
      </c>
      <c r="K107" s="412"/>
      <c r="L107" s="412"/>
      <c r="M107" s="412"/>
      <c r="N107" s="412"/>
      <c r="O107" s="412"/>
      <c r="P107" s="412"/>
      <c r="Q107" s="412"/>
      <c r="R107" s="412"/>
      <c r="S107" s="397">
        <v>1</v>
      </c>
      <c r="T107" s="398"/>
    </row>
    <row r="108" spans="2:20" s="125" customFormat="1" ht="115.15" customHeight="1" x14ac:dyDescent="0.25">
      <c r="B108" s="191" t="s">
        <v>762</v>
      </c>
      <c r="C108" s="365" t="s">
        <v>763</v>
      </c>
      <c r="D108" s="365"/>
      <c r="E108" s="370" t="s">
        <v>764</v>
      </c>
      <c r="F108" s="370"/>
      <c r="G108" s="370"/>
      <c r="H108" s="370"/>
      <c r="I108" s="370"/>
      <c r="J108" s="376" t="s">
        <v>767</v>
      </c>
      <c r="K108" s="376"/>
      <c r="L108" s="376"/>
      <c r="M108" s="376"/>
      <c r="N108" s="376"/>
      <c r="O108" s="376"/>
      <c r="P108" s="376"/>
      <c r="Q108" s="376"/>
      <c r="R108" s="376"/>
      <c r="S108" s="379">
        <v>1</v>
      </c>
      <c r="T108" s="379"/>
    </row>
    <row r="109" spans="2:20" s="125" customFormat="1" ht="134.44999999999999" customHeight="1" x14ac:dyDescent="0.25">
      <c r="B109" s="191" t="s">
        <v>762</v>
      </c>
      <c r="C109" s="365" t="s">
        <v>765</v>
      </c>
      <c r="D109" s="365"/>
      <c r="E109" s="370" t="s">
        <v>480</v>
      </c>
      <c r="F109" s="370"/>
      <c r="G109" s="370"/>
      <c r="H109" s="370"/>
      <c r="I109" s="370"/>
      <c r="J109" s="375" t="s">
        <v>766</v>
      </c>
      <c r="K109" s="375"/>
      <c r="L109" s="375"/>
      <c r="M109" s="375"/>
      <c r="N109" s="375"/>
      <c r="O109" s="375"/>
      <c r="P109" s="375"/>
      <c r="Q109" s="375"/>
      <c r="R109" s="375"/>
      <c r="S109" s="368">
        <v>1</v>
      </c>
      <c r="T109" s="394"/>
    </row>
    <row r="110" spans="2:20" ht="17.25" customHeight="1" x14ac:dyDescent="0.2">
      <c r="B110" s="403"/>
      <c r="C110" s="404"/>
      <c r="D110" s="404"/>
      <c r="E110" s="405"/>
      <c r="F110" s="405"/>
      <c r="G110" s="405"/>
      <c r="H110" s="405"/>
      <c r="I110" s="405"/>
      <c r="J110" s="405"/>
      <c r="K110" s="405"/>
      <c r="L110" s="405"/>
      <c r="M110" s="405"/>
      <c r="N110" s="405"/>
      <c r="O110" s="405"/>
      <c r="P110" s="405"/>
      <c r="Q110" s="405"/>
      <c r="R110" s="405"/>
      <c r="S110" s="405"/>
      <c r="T110" s="406"/>
    </row>
    <row r="111" spans="2:20" ht="28.5" customHeight="1" x14ac:dyDescent="0.2">
      <c r="B111" s="407" t="s">
        <v>29</v>
      </c>
      <c r="C111" s="408"/>
      <c r="D111" s="409" t="s">
        <v>692</v>
      </c>
      <c r="E111" s="410"/>
      <c r="F111" s="410"/>
      <c r="G111" s="410"/>
      <c r="H111" s="410"/>
      <c r="I111" s="410"/>
      <c r="J111" s="411"/>
      <c r="K111" s="409" t="s">
        <v>362</v>
      </c>
      <c r="L111" s="410"/>
      <c r="M111" s="410"/>
      <c r="N111" s="410"/>
      <c r="O111" s="410"/>
      <c r="P111" s="410"/>
      <c r="Q111" s="410"/>
      <c r="R111" s="411"/>
      <c r="S111" s="329" t="s">
        <v>4</v>
      </c>
      <c r="T111" s="331"/>
    </row>
    <row r="112" spans="2:20" ht="32.450000000000003" customHeight="1" x14ac:dyDescent="0.2">
      <c r="B112" s="674" t="s">
        <v>1207</v>
      </c>
      <c r="C112" s="674"/>
      <c r="D112" s="335" t="s">
        <v>1208</v>
      </c>
      <c r="E112" s="335"/>
      <c r="F112" s="335"/>
      <c r="G112" s="335"/>
      <c r="H112" s="335"/>
      <c r="I112" s="335"/>
      <c r="J112" s="335"/>
      <c r="K112" s="673" t="s">
        <v>807</v>
      </c>
      <c r="L112" s="673"/>
      <c r="M112" s="673"/>
      <c r="N112" s="673"/>
      <c r="O112" s="673"/>
      <c r="P112" s="673"/>
      <c r="Q112" s="673"/>
      <c r="R112" s="673"/>
      <c r="S112" s="336" t="s">
        <v>1209</v>
      </c>
      <c r="T112" s="336"/>
    </row>
    <row r="113" spans="1:20" ht="36" customHeight="1" x14ac:dyDescent="0.2">
      <c r="B113" s="671" t="s">
        <v>35</v>
      </c>
      <c r="C113" s="672"/>
      <c r="D113" s="665" t="s">
        <v>1210</v>
      </c>
      <c r="E113" s="666"/>
      <c r="F113" s="666"/>
      <c r="G113" s="666"/>
      <c r="H113" s="666"/>
      <c r="I113" s="666"/>
      <c r="J113" s="667"/>
      <c r="K113" s="668" t="s">
        <v>1211</v>
      </c>
      <c r="L113" s="669"/>
      <c r="M113" s="669"/>
      <c r="N113" s="669"/>
      <c r="O113" s="669"/>
      <c r="P113" s="669"/>
      <c r="Q113" s="669"/>
      <c r="R113" s="670"/>
      <c r="S113" s="336">
        <v>44076</v>
      </c>
      <c r="T113" s="336"/>
    </row>
    <row r="114" spans="1:20" ht="82.15" customHeight="1" x14ac:dyDescent="0.2">
      <c r="B114" s="674" t="s">
        <v>1212</v>
      </c>
      <c r="C114" s="674"/>
      <c r="D114" s="665" t="s">
        <v>1213</v>
      </c>
      <c r="E114" s="666"/>
      <c r="F114" s="666"/>
      <c r="G114" s="666"/>
      <c r="H114" s="666"/>
      <c r="I114" s="666"/>
      <c r="J114" s="667"/>
      <c r="K114" s="673" t="s">
        <v>807</v>
      </c>
      <c r="L114" s="673"/>
      <c r="M114" s="673"/>
      <c r="N114" s="673"/>
      <c r="O114" s="673"/>
      <c r="P114" s="673"/>
      <c r="Q114" s="673"/>
      <c r="R114" s="673"/>
      <c r="S114" s="336" t="s">
        <v>1214</v>
      </c>
      <c r="T114" s="336"/>
    </row>
    <row r="115" spans="1:20" ht="52.15" customHeight="1" x14ac:dyDescent="0.2">
      <c r="B115" s="674" t="s">
        <v>33</v>
      </c>
      <c r="C115" s="674"/>
      <c r="D115" s="665" t="s">
        <v>1218</v>
      </c>
      <c r="E115" s="666"/>
      <c r="F115" s="666"/>
      <c r="G115" s="666"/>
      <c r="H115" s="666"/>
      <c r="I115" s="666"/>
      <c r="J115" s="667"/>
      <c r="K115" s="673" t="s">
        <v>1215</v>
      </c>
      <c r="L115" s="673"/>
      <c r="M115" s="673"/>
      <c r="N115" s="673"/>
      <c r="O115" s="673"/>
      <c r="P115" s="673"/>
      <c r="Q115" s="673"/>
      <c r="R115" s="673"/>
      <c r="S115" s="336" t="s">
        <v>33</v>
      </c>
      <c r="T115" s="336"/>
    </row>
    <row r="116" spans="1:20" ht="34.15" customHeight="1" x14ac:dyDescent="0.2">
      <c r="B116" s="674" t="s">
        <v>964</v>
      </c>
      <c r="C116" s="674"/>
      <c r="D116" s="335" t="s">
        <v>1216</v>
      </c>
      <c r="E116" s="335"/>
      <c r="F116" s="335"/>
      <c r="G116" s="335"/>
      <c r="H116" s="335"/>
      <c r="I116" s="335"/>
      <c r="J116" s="335"/>
      <c r="K116" s="673" t="s">
        <v>807</v>
      </c>
      <c r="L116" s="673"/>
      <c r="M116" s="673"/>
      <c r="N116" s="673"/>
      <c r="O116" s="673"/>
      <c r="P116" s="673"/>
      <c r="Q116" s="673"/>
      <c r="R116" s="673"/>
      <c r="S116" s="336" t="s">
        <v>1217</v>
      </c>
      <c r="T116" s="336"/>
    </row>
    <row r="117" spans="1:20" ht="25.9" customHeight="1" x14ac:dyDescent="0.2">
      <c r="A117" s="2"/>
      <c r="B117" s="390" t="s">
        <v>41</v>
      </c>
      <c r="C117" s="391"/>
      <c r="D117" s="391"/>
      <c r="E117" s="391"/>
      <c r="F117" s="391"/>
      <c r="G117" s="391"/>
      <c r="H117" s="391"/>
      <c r="I117" s="391"/>
      <c r="J117" s="391"/>
      <c r="K117" s="391"/>
      <c r="L117" s="391"/>
      <c r="M117" s="391"/>
      <c r="N117" s="391"/>
      <c r="O117" s="391"/>
      <c r="P117" s="391"/>
      <c r="Q117" s="391"/>
      <c r="R117" s="391"/>
      <c r="S117" s="391"/>
      <c r="T117" s="392"/>
    </row>
    <row r="118" spans="1:20" ht="24.6" customHeight="1" x14ac:dyDescent="0.2">
      <c r="A118" s="2"/>
      <c r="B118" s="329" t="s">
        <v>42</v>
      </c>
      <c r="C118" s="330"/>
      <c r="D118" s="330"/>
      <c r="E118" s="331"/>
      <c r="F118" s="129" t="s">
        <v>29</v>
      </c>
      <c r="G118" s="329" t="s">
        <v>43</v>
      </c>
      <c r="H118" s="330"/>
      <c r="I118" s="330"/>
      <c r="J118" s="330"/>
      <c r="K118" s="330"/>
      <c r="L118" s="330"/>
      <c r="M118" s="330"/>
      <c r="N118" s="330"/>
      <c r="O118" s="330"/>
      <c r="P118" s="330"/>
      <c r="Q118" s="330"/>
      <c r="R118" s="331"/>
      <c r="S118" s="329" t="s">
        <v>4</v>
      </c>
      <c r="T118" s="331"/>
    </row>
    <row r="119" spans="1:20" ht="37.9" customHeight="1" x14ac:dyDescent="0.2">
      <c r="A119" s="2"/>
      <c r="B119" s="270" t="s">
        <v>639</v>
      </c>
      <c r="C119" s="270"/>
      <c r="D119" s="270"/>
      <c r="E119" s="270"/>
      <c r="F119" s="262" t="s">
        <v>33</v>
      </c>
      <c r="G119" s="335" t="s">
        <v>808</v>
      </c>
      <c r="H119" s="335"/>
      <c r="I119" s="335"/>
      <c r="J119" s="335"/>
      <c r="K119" s="335"/>
      <c r="L119" s="335"/>
      <c r="M119" s="335"/>
      <c r="N119" s="335"/>
      <c r="O119" s="335"/>
      <c r="P119" s="335"/>
      <c r="Q119" s="335"/>
      <c r="R119" s="335"/>
      <c r="S119" s="336">
        <v>44082</v>
      </c>
      <c r="T119" s="336"/>
    </row>
    <row r="120" spans="1:20" ht="37.9" customHeight="1" x14ac:dyDescent="0.2">
      <c r="A120" s="2"/>
      <c r="B120" s="270" t="s">
        <v>1002</v>
      </c>
      <c r="C120" s="270"/>
      <c r="D120" s="270"/>
      <c r="E120" s="270"/>
      <c r="F120" s="262" t="s">
        <v>37</v>
      </c>
      <c r="G120" s="335" t="s">
        <v>1232</v>
      </c>
      <c r="H120" s="335"/>
      <c r="I120" s="335"/>
      <c r="J120" s="335"/>
      <c r="K120" s="335"/>
      <c r="L120" s="335"/>
      <c r="M120" s="335"/>
      <c r="N120" s="335"/>
      <c r="O120" s="335"/>
      <c r="P120" s="335"/>
      <c r="Q120" s="335"/>
      <c r="R120" s="335"/>
      <c r="S120" s="336">
        <v>44083</v>
      </c>
      <c r="T120" s="336"/>
    </row>
    <row r="121" spans="1:20" ht="37.9" customHeight="1" x14ac:dyDescent="0.2">
      <c r="A121" s="2"/>
      <c r="B121" s="270"/>
      <c r="C121" s="270"/>
      <c r="D121" s="270"/>
      <c r="E121" s="270"/>
      <c r="F121" s="262" t="s">
        <v>37</v>
      </c>
      <c r="G121" s="335" t="s">
        <v>1233</v>
      </c>
      <c r="H121" s="335"/>
      <c r="I121" s="335"/>
      <c r="J121" s="335"/>
      <c r="K121" s="335"/>
      <c r="L121" s="335"/>
      <c r="M121" s="335"/>
      <c r="N121" s="335"/>
      <c r="O121" s="335"/>
      <c r="P121" s="335"/>
      <c r="Q121" s="335"/>
      <c r="R121" s="335"/>
      <c r="S121" s="336">
        <v>44083</v>
      </c>
      <c r="T121" s="336"/>
    </row>
    <row r="122" spans="1:20" ht="37.9" customHeight="1" x14ac:dyDescent="0.2">
      <c r="A122" s="2"/>
      <c r="B122" s="270" t="s">
        <v>1234</v>
      </c>
      <c r="C122" s="270"/>
      <c r="D122" s="270"/>
      <c r="E122" s="270"/>
      <c r="F122" s="262" t="s">
        <v>33</v>
      </c>
      <c r="G122" s="335" t="s">
        <v>1235</v>
      </c>
      <c r="H122" s="335"/>
      <c r="I122" s="335"/>
      <c r="J122" s="335"/>
      <c r="K122" s="335"/>
      <c r="L122" s="335"/>
      <c r="M122" s="335"/>
      <c r="N122" s="335"/>
      <c r="O122" s="335"/>
      <c r="P122" s="335"/>
      <c r="Q122" s="335"/>
      <c r="R122" s="335"/>
      <c r="S122" s="336">
        <v>44077</v>
      </c>
      <c r="T122" s="336"/>
    </row>
    <row r="123" spans="1:20" ht="37.9" customHeight="1" x14ac:dyDescent="0.2">
      <c r="A123" s="2"/>
      <c r="B123" s="270" t="s">
        <v>809</v>
      </c>
      <c r="C123" s="270"/>
      <c r="D123" s="270"/>
      <c r="E123" s="270"/>
      <c r="F123" s="262" t="s">
        <v>33</v>
      </c>
      <c r="G123" s="393" t="s">
        <v>1236</v>
      </c>
      <c r="H123" s="393"/>
      <c r="I123" s="393"/>
      <c r="J123" s="393"/>
      <c r="K123" s="393"/>
      <c r="L123" s="393"/>
      <c r="M123" s="393"/>
      <c r="N123" s="393"/>
      <c r="O123" s="393"/>
      <c r="P123" s="393"/>
      <c r="Q123" s="393"/>
      <c r="R123" s="393"/>
      <c r="S123" s="336" t="s">
        <v>1237</v>
      </c>
      <c r="T123" s="336"/>
    </row>
    <row r="124" spans="1:20" ht="37.9" customHeight="1" x14ac:dyDescent="0.2">
      <c r="A124" s="2"/>
      <c r="B124" s="270"/>
      <c r="C124" s="270"/>
      <c r="D124" s="270"/>
      <c r="E124" s="270"/>
      <c r="F124" s="262" t="s">
        <v>33</v>
      </c>
      <c r="G124" s="335" t="s">
        <v>1238</v>
      </c>
      <c r="H124" s="335"/>
      <c r="I124" s="335"/>
      <c r="J124" s="335"/>
      <c r="K124" s="335"/>
      <c r="L124" s="335"/>
      <c r="M124" s="335"/>
      <c r="N124" s="335"/>
      <c r="O124" s="335"/>
      <c r="P124" s="335"/>
      <c r="Q124" s="335"/>
      <c r="R124" s="335"/>
      <c r="S124" s="336">
        <v>44081</v>
      </c>
      <c r="T124" s="336"/>
    </row>
    <row r="125" spans="1:20" ht="37.9" customHeight="1" x14ac:dyDescent="0.2">
      <c r="A125" s="2"/>
      <c r="B125" s="270"/>
      <c r="C125" s="270"/>
      <c r="D125" s="270"/>
      <c r="E125" s="270"/>
      <c r="F125" s="262" t="s">
        <v>33</v>
      </c>
      <c r="G125" s="393" t="s">
        <v>1239</v>
      </c>
      <c r="H125" s="393"/>
      <c r="I125" s="393"/>
      <c r="J125" s="393"/>
      <c r="K125" s="393"/>
      <c r="L125" s="393"/>
      <c r="M125" s="393"/>
      <c r="N125" s="393"/>
      <c r="O125" s="393"/>
      <c r="P125" s="393"/>
      <c r="Q125" s="393"/>
      <c r="R125" s="393"/>
      <c r="S125" s="336">
        <v>44081</v>
      </c>
      <c r="T125" s="336"/>
    </row>
    <row r="126" spans="1:20" ht="15" customHeight="1" x14ac:dyDescent="0.2">
      <c r="B126" s="67"/>
      <c r="C126" s="62"/>
      <c r="D126" s="62"/>
      <c r="E126" s="62"/>
      <c r="F126" s="62"/>
      <c r="G126" s="62"/>
      <c r="H126" s="62"/>
      <c r="I126" s="62"/>
      <c r="J126" s="62"/>
      <c r="K126" s="62"/>
      <c r="L126" s="62"/>
      <c r="M126" s="62"/>
      <c r="N126" s="62"/>
      <c r="O126" s="62"/>
      <c r="P126" s="62"/>
      <c r="Q126" s="62"/>
      <c r="R126" s="62"/>
      <c r="S126" s="62"/>
      <c r="T126" s="63"/>
    </row>
    <row r="127" spans="1:20" ht="25.5" customHeight="1" x14ac:dyDescent="0.2">
      <c r="B127" s="332" t="s">
        <v>373</v>
      </c>
      <c r="C127" s="333"/>
      <c r="D127" s="333"/>
      <c r="E127" s="333"/>
      <c r="F127" s="333"/>
      <c r="G127" s="333"/>
      <c r="H127" s="333"/>
      <c r="I127" s="333"/>
      <c r="J127" s="333"/>
      <c r="K127" s="333"/>
      <c r="L127" s="333"/>
      <c r="M127" s="333"/>
      <c r="N127" s="333"/>
      <c r="O127" s="333"/>
      <c r="P127" s="333"/>
      <c r="Q127" s="333"/>
      <c r="R127" s="333"/>
      <c r="S127" s="333"/>
      <c r="T127" s="334"/>
    </row>
    <row r="128" spans="1:20" ht="34.9" customHeight="1" x14ac:dyDescent="0.2">
      <c r="B128" s="573" t="s">
        <v>44</v>
      </c>
      <c r="C128" s="575"/>
      <c r="D128" s="329" t="s">
        <v>481</v>
      </c>
      <c r="E128" s="330"/>
      <c r="F128" s="330"/>
      <c r="G128" s="330"/>
      <c r="H128" s="330"/>
      <c r="I128" s="330"/>
      <c r="J128" s="331"/>
      <c r="K128" s="329" t="s">
        <v>45</v>
      </c>
      <c r="L128" s="330"/>
      <c r="M128" s="330"/>
      <c r="N128" s="330"/>
      <c r="O128" s="330"/>
      <c r="P128" s="330"/>
      <c r="Q128" s="330"/>
      <c r="R128" s="331"/>
      <c r="S128" s="329" t="s">
        <v>4</v>
      </c>
      <c r="T128" s="331"/>
    </row>
    <row r="129" spans="2:20" ht="30.6" customHeight="1" x14ac:dyDescent="0.2">
      <c r="B129" s="296" t="s">
        <v>965</v>
      </c>
      <c r="C129" s="297"/>
      <c r="D129" s="695" t="s">
        <v>966</v>
      </c>
      <c r="E129" s="696"/>
      <c r="F129" s="696"/>
      <c r="G129" s="696"/>
      <c r="H129" s="696"/>
      <c r="I129" s="696"/>
      <c r="J129" s="697"/>
      <c r="K129" s="678" t="s">
        <v>967</v>
      </c>
      <c r="L129" s="679"/>
      <c r="M129" s="679"/>
      <c r="N129" s="679"/>
      <c r="O129" s="679"/>
      <c r="P129" s="679"/>
      <c r="Q129" s="679"/>
      <c r="R129" s="680"/>
      <c r="S129" s="685" t="s">
        <v>1195</v>
      </c>
      <c r="T129" s="686"/>
    </row>
    <row r="130" spans="2:20" ht="55.9" customHeight="1" x14ac:dyDescent="0.2">
      <c r="B130" s="296" t="s">
        <v>965</v>
      </c>
      <c r="C130" s="297"/>
      <c r="D130" s="678" t="s">
        <v>1196</v>
      </c>
      <c r="E130" s="679"/>
      <c r="F130" s="679"/>
      <c r="G130" s="679"/>
      <c r="H130" s="679"/>
      <c r="I130" s="679"/>
      <c r="J130" s="680"/>
      <c r="K130" s="678" t="s">
        <v>1197</v>
      </c>
      <c r="L130" s="679"/>
      <c r="M130" s="679"/>
      <c r="N130" s="679"/>
      <c r="O130" s="679"/>
      <c r="P130" s="679"/>
      <c r="Q130" s="679"/>
      <c r="R130" s="680"/>
      <c r="S130" s="685">
        <v>44077</v>
      </c>
      <c r="T130" s="686"/>
    </row>
    <row r="131" spans="2:20" ht="37.9" customHeight="1" x14ac:dyDescent="0.2">
      <c r="B131" s="296" t="s">
        <v>9</v>
      </c>
      <c r="C131" s="297"/>
      <c r="D131" s="678" t="s">
        <v>1198</v>
      </c>
      <c r="E131" s="679"/>
      <c r="F131" s="679"/>
      <c r="G131" s="679"/>
      <c r="H131" s="679"/>
      <c r="I131" s="679"/>
      <c r="J131" s="680"/>
      <c r="K131" s="678" t="s">
        <v>1199</v>
      </c>
      <c r="L131" s="679"/>
      <c r="M131" s="679"/>
      <c r="N131" s="679"/>
      <c r="O131" s="679"/>
      <c r="P131" s="679"/>
      <c r="Q131" s="679"/>
      <c r="R131" s="680"/>
      <c r="S131" s="685">
        <v>44077</v>
      </c>
      <c r="T131" s="686"/>
    </row>
    <row r="132" spans="2:20" ht="38.450000000000003" customHeight="1" x14ac:dyDescent="0.2">
      <c r="B132" s="296" t="s">
        <v>10</v>
      </c>
      <c r="C132" s="297"/>
      <c r="D132" s="678" t="s">
        <v>1200</v>
      </c>
      <c r="E132" s="679"/>
      <c r="F132" s="679"/>
      <c r="G132" s="679"/>
      <c r="H132" s="679"/>
      <c r="I132" s="679"/>
      <c r="J132" s="680"/>
      <c r="K132" s="678" t="s">
        <v>1201</v>
      </c>
      <c r="L132" s="679"/>
      <c r="M132" s="679"/>
      <c r="N132" s="679"/>
      <c r="O132" s="679"/>
      <c r="P132" s="679"/>
      <c r="Q132" s="679"/>
      <c r="R132" s="680"/>
      <c r="S132" s="685">
        <v>44077</v>
      </c>
      <c r="T132" s="686"/>
    </row>
    <row r="133" spans="2:20" ht="57.6" customHeight="1" x14ac:dyDescent="0.2">
      <c r="B133" s="296" t="s">
        <v>965</v>
      </c>
      <c r="C133" s="297"/>
      <c r="D133" s="678" t="s">
        <v>1202</v>
      </c>
      <c r="E133" s="679"/>
      <c r="F133" s="679"/>
      <c r="G133" s="679"/>
      <c r="H133" s="679"/>
      <c r="I133" s="679"/>
      <c r="J133" s="680"/>
      <c r="K133" s="678" t="s">
        <v>1203</v>
      </c>
      <c r="L133" s="679"/>
      <c r="M133" s="679"/>
      <c r="N133" s="679"/>
      <c r="O133" s="679"/>
      <c r="P133" s="679"/>
      <c r="Q133" s="679"/>
      <c r="R133" s="680"/>
      <c r="S133" s="685">
        <v>44082</v>
      </c>
      <c r="T133" s="686"/>
    </row>
    <row r="134" spans="2:20" ht="69.599999999999994" customHeight="1" x14ac:dyDescent="0.2">
      <c r="B134" s="296" t="s">
        <v>965</v>
      </c>
      <c r="C134" s="297"/>
      <c r="D134" s="678" t="s">
        <v>1204</v>
      </c>
      <c r="E134" s="679"/>
      <c r="F134" s="679"/>
      <c r="G134" s="679"/>
      <c r="H134" s="679"/>
      <c r="I134" s="679"/>
      <c r="J134" s="680"/>
      <c r="K134" s="678" t="s">
        <v>1205</v>
      </c>
      <c r="L134" s="679"/>
      <c r="M134" s="679"/>
      <c r="N134" s="679"/>
      <c r="O134" s="679"/>
      <c r="P134" s="679"/>
      <c r="Q134" s="679"/>
      <c r="R134" s="680"/>
      <c r="S134" s="685">
        <v>44082</v>
      </c>
      <c r="T134" s="686"/>
    </row>
    <row r="135" spans="2:20" ht="30.6" customHeight="1" x14ac:dyDescent="0.2">
      <c r="B135" s="296" t="s">
        <v>965</v>
      </c>
      <c r="C135" s="297"/>
      <c r="D135" s="695" t="s">
        <v>968</v>
      </c>
      <c r="E135" s="696"/>
      <c r="F135" s="696"/>
      <c r="G135" s="696"/>
      <c r="H135" s="696"/>
      <c r="I135" s="696"/>
      <c r="J135" s="697"/>
      <c r="K135" s="678" t="s">
        <v>969</v>
      </c>
      <c r="L135" s="679"/>
      <c r="M135" s="679"/>
      <c r="N135" s="679"/>
      <c r="O135" s="679"/>
      <c r="P135" s="679"/>
      <c r="Q135" s="679"/>
      <c r="R135" s="680"/>
      <c r="S135" s="685" t="s">
        <v>1195</v>
      </c>
      <c r="T135" s="686"/>
    </row>
    <row r="136" spans="2:20" s="3" customFormat="1" ht="22.5" customHeight="1" x14ac:dyDescent="0.2">
      <c r="B136" s="692" t="s">
        <v>46</v>
      </c>
      <c r="C136" s="693"/>
      <c r="D136" s="693"/>
      <c r="E136" s="693"/>
      <c r="F136" s="693"/>
      <c r="G136" s="693"/>
      <c r="H136" s="693"/>
      <c r="I136" s="693"/>
      <c r="J136" s="693"/>
      <c r="K136" s="693"/>
      <c r="L136" s="693"/>
      <c r="M136" s="693"/>
      <c r="N136" s="693"/>
      <c r="O136" s="693"/>
      <c r="P136" s="693"/>
      <c r="Q136" s="693"/>
      <c r="R136" s="693"/>
      <c r="S136" s="693"/>
      <c r="T136" s="694"/>
    </row>
    <row r="137" spans="2:20" s="6" customFormat="1" ht="22.5" customHeight="1" x14ac:dyDescent="0.2">
      <c r="B137" s="502" t="s">
        <v>47</v>
      </c>
      <c r="C137" s="503"/>
      <c r="D137" s="503"/>
      <c r="E137" s="503"/>
      <c r="F137" s="503"/>
      <c r="G137" s="503"/>
      <c r="H137" s="503"/>
      <c r="I137" s="503"/>
      <c r="J137" s="503"/>
      <c r="K137" s="503"/>
      <c r="L137" s="503"/>
      <c r="M137" s="503"/>
      <c r="N137" s="503"/>
      <c r="O137" s="503"/>
      <c r="P137" s="503"/>
      <c r="Q137" s="503"/>
      <c r="R137" s="503"/>
      <c r="S137" s="503"/>
      <c r="T137" s="504"/>
    </row>
    <row r="138" spans="2:20" s="7" customFormat="1" ht="47.1" customHeight="1" x14ac:dyDescent="0.25">
      <c r="B138" s="267" t="s">
        <v>482</v>
      </c>
      <c r="C138" s="268"/>
      <c r="D138" s="268"/>
      <c r="E138" s="268"/>
      <c r="F138" s="268"/>
      <c r="G138" s="268"/>
      <c r="H138" s="268"/>
      <c r="I138" s="268"/>
      <c r="J138" s="268"/>
      <c r="K138" s="268"/>
      <c r="L138" s="268"/>
      <c r="M138" s="268"/>
      <c r="N138" s="268"/>
      <c r="O138" s="268"/>
      <c r="P138" s="268"/>
      <c r="Q138" s="268"/>
      <c r="R138" s="268"/>
      <c r="S138" s="268"/>
      <c r="T138" s="269"/>
    </row>
    <row r="139" spans="2:20" s="6" customFormat="1" ht="22.5" customHeight="1" x14ac:dyDescent="0.2">
      <c r="B139" s="298"/>
      <c r="C139" s="691"/>
      <c r="D139" s="691"/>
      <c r="E139" s="691"/>
      <c r="F139" s="691"/>
      <c r="G139" s="691"/>
      <c r="H139" s="691"/>
      <c r="I139" s="691"/>
      <c r="J139" s="691"/>
      <c r="K139" s="691"/>
      <c r="L139" s="691"/>
      <c r="M139" s="691"/>
      <c r="N139" s="691"/>
      <c r="O139" s="691"/>
      <c r="P139" s="691"/>
      <c r="Q139" s="691"/>
      <c r="R139" s="691"/>
      <c r="S139" s="691"/>
      <c r="T139" s="299"/>
    </row>
    <row r="140" spans="2:20" s="6" customFormat="1" ht="22.5" customHeight="1" x14ac:dyDescent="0.2">
      <c r="B140" s="499" t="s">
        <v>48</v>
      </c>
      <c r="C140" s="500"/>
      <c r="D140" s="500"/>
      <c r="E140" s="500"/>
      <c r="F140" s="500"/>
      <c r="G140" s="500"/>
      <c r="H140" s="500"/>
      <c r="I140" s="500"/>
      <c r="J140" s="500"/>
      <c r="K140" s="500"/>
      <c r="L140" s="500"/>
      <c r="M140" s="500"/>
      <c r="N140" s="500"/>
      <c r="O140" s="500"/>
      <c r="P140" s="500"/>
      <c r="Q140" s="500"/>
      <c r="R140" s="500"/>
      <c r="S140" s="500"/>
      <c r="T140" s="501"/>
    </row>
    <row r="141" spans="2:20" s="6" customFormat="1" ht="22.5" customHeight="1" x14ac:dyDescent="0.2">
      <c r="B141" s="494" t="s">
        <v>49</v>
      </c>
      <c r="C141" s="494"/>
      <c r="D141" s="415" t="s">
        <v>483</v>
      </c>
      <c r="E141" s="417"/>
      <c r="F141" s="417"/>
      <c r="G141" s="417"/>
      <c r="H141" s="417"/>
      <c r="I141" s="417"/>
      <c r="J141" s="416"/>
      <c r="K141" s="461" t="s">
        <v>25</v>
      </c>
      <c r="L141" s="461"/>
      <c r="M141" s="461"/>
      <c r="N141" s="461"/>
      <c r="O141" s="461"/>
      <c r="P141" s="461"/>
      <c r="Q141" s="461"/>
      <c r="R141" s="461"/>
      <c r="S141" s="415" t="s">
        <v>50</v>
      </c>
      <c r="T141" s="416"/>
    </row>
    <row r="142" spans="2:20" s="6" customFormat="1" ht="277.89999999999998" customHeight="1" x14ac:dyDescent="0.2">
      <c r="B142" s="354" t="s">
        <v>51</v>
      </c>
      <c r="C142" s="354"/>
      <c r="D142" s="668" t="s">
        <v>484</v>
      </c>
      <c r="E142" s="669"/>
      <c r="F142" s="669"/>
      <c r="G142" s="669"/>
      <c r="H142" s="669"/>
      <c r="I142" s="669"/>
      <c r="J142" s="670"/>
      <c r="K142" s="684" t="s">
        <v>506</v>
      </c>
      <c r="L142" s="684"/>
      <c r="M142" s="684"/>
      <c r="N142" s="684"/>
      <c r="O142" s="684"/>
      <c r="P142" s="684"/>
      <c r="Q142" s="684"/>
      <c r="R142" s="684"/>
      <c r="S142" s="658" t="s">
        <v>507</v>
      </c>
      <c r="T142" s="659"/>
    </row>
    <row r="143" spans="2:20" s="6" customFormat="1" ht="126.75" customHeight="1" x14ac:dyDescent="0.2">
      <c r="B143" s="354" t="s">
        <v>52</v>
      </c>
      <c r="C143" s="354"/>
      <c r="D143" s="675" t="s">
        <v>485</v>
      </c>
      <c r="E143" s="676"/>
      <c r="F143" s="676"/>
      <c r="G143" s="676"/>
      <c r="H143" s="676"/>
      <c r="I143" s="676"/>
      <c r="J143" s="677"/>
      <c r="K143" s="690" t="s">
        <v>53</v>
      </c>
      <c r="L143" s="690"/>
      <c r="M143" s="690"/>
      <c r="N143" s="690"/>
      <c r="O143" s="690"/>
      <c r="P143" s="690"/>
      <c r="Q143" s="690"/>
      <c r="R143" s="690"/>
      <c r="S143" s="658" t="s">
        <v>507</v>
      </c>
      <c r="T143" s="659"/>
    </row>
    <row r="144" spans="2:20" s="6" customFormat="1" ht="82.5" customHeight="1" x14ac:dyDescent="0.2">
      <c r="B144" s="354" t="s">
        <v>54</v>
      </c>
      <c r="C144" s="354"/>
      <c r="D144" s="675" t="s">
        <v>486</v>
      </c>
      <c r="E144" s="676"/>
      <c r="F144" s="676"/>
      <c r="G144" s="676"/>
      <c r="H144" s="676"/>
      <c r="I144" s="676"/>
      <c r="J144" s="677"/>
      <c r="K144" s="690" t="s">
        <v>55</v>
      </c>
      <c r="L144" s="690"/>
      <c r="M144" s="690"/>
      <c r="N144" s="690"/>
      <c r="O144" s="690"/>
      <c r="P144" s="690"/>
      <c r="Q144" s="690"/>
      <c r="R144" s="690"/>
      <c r="S144" s="682" t="s">
        <v>56</v>
      </c>
      <c r="T144" s="683"/>
    </row>
    <row r="145" spans="2:20" s="6" customFormat="1" ht="329.25" customHeight="1" x14ac:dyDescent="0.2">
      <c r="B145" s="354" t="s">
        <v>22</v>
      </c>
      <c r="C145" s="354"/>
      <c r="D145" s="675" t="s">
        <v>487</v>
      </c>
      <c r="E145" s="676"/>
      <c r="F145" s="676"/>
      <c r="G145" s="676"/>
      <c r="H145" s="676"/>
      <c r="I145" s="676"/>
      <c r="J145" s="677"/>
      <c r="K145" s="335" t="s">
        <v>113</v>
      </c>
      <c r="L145" s="681"/>
      <c r="M145" s="681"/>
      <c r="N145" s="681"/>
      <c r="O145" s="681"/>
      <c r="P145" s="681"/>
      <c r="Q145" s="681"/>
      <c r="R145" s="681"/>
      <c r="S145" s="682" t="s">
        <v>56</v>
      </c>
      <c r="T145" s="683"/>
    </row>
    <row r="146" spans="2:20" s="6" customFormat="1" ht="158.1" customHeight="1" x14ac:dyDescent="0.2">
      <c r="B146" s="354" t="s">
        <v>57</v>
      </c>
      <c r="C146" s="354"/>
      <c r="D146" s="675" t="s">
        <v>488</v>
      </c>
      <c r="E146" s="676"/>
      <c r="F146" s="676"/>
      <c r="G146" s="676"/>
      <c r="H146" s="676"/>
      <c r="I146" s="676"/>
      <c r="J146" s="677"/>
      <c r="K146" s="690" t="s">
        <v>58</v>
      </c>
      <c r="L146" s="690"/>
      <c r="M146" s="690"/>
      <c r="N146" s="690"/>
      <c r="O146" s="690"/>
      <c r="P146" s="690"/>
      <c r="Q146" s="690"/>
      <c r="R146" s="690"/>
      <c r="S146" s="658" t="s">
        <v>59</v>
      </c>
      <c r="T146" s="659"/>
    </row>
    <row r="147" spans="2:20" s="6" customFormat="1" ht="22.5" customHeight="1" x14ac:dyDescent="0.2">
      <c r="B147" s="515"/>
      <c r="C147" s="593"/>
      <c r="D147" s="593"/>
      <c r="E147" s="593"/>
      <c r="F147" s="593"/>
      <c r="G147" s="593"/>
      <c r="H147" s="593"/>
      <c r="I147" s="593"/>
      <c r="J147" s="593"/>
      <c r="K147" s="593"/>
      <c r="L147" s="593"/>
      <c r="M147" s="593"/>
      <c r="N147" s="593"/>
      <c r="O147" s="593"/>
      <c r="P147" s="593"/>
      <c r="Q147" s="593"/>
      <c r="R147" s="593"/>
      <c r="S147" s="593"/>
      <c r="T147" s="516"/>
    </row>
    <row r="148" spans="2:20" s="3" customFormat="1" ht="22.5" customHeight="1" x14ac:dyDescent="0.2">
      <c r="B148" s="499" t="s">
        <v>114</v>
      </c>
      <c r="C148" s="500"/>
      <c r="D148" s="500"/>
      <c r="E148" s="500"/>
      <c r="F148" s="500"/>
      <c r="G148" s="500"/>
      <c r="H148" s="500"/>
      <c r="I148" s="500"/>
      <c r="J148" s="500"/>
      <c r="K148" s="500"/>
      <c r="L148" s="500"/>
      <c r="M148" s="500"/>
      <c r="N148" s="500"/>
      <c r="O148" s="500"/>
      <c r="P148" s="500"/>
      <c r="Q148" s="500"/>
      <c r="R148" s="500"/>
      <c r="S148" s="500"/>
      <c r="T148" s="501"/>
    </row>
    <row r="149" spans="2:20" s="3" customFormat="1" ht="29.25" customHeight="1" x14ac:dyDescent="0.2">
      <c r="B149" s="4"/>
      <c r="C149" s="4"/>
      <c r="D149" s="4"/>
      <c r="E149" s="4"/>
      <c r="F149" s="4"/>
      <c r="G149" s="100"/>
      <c r="H149" s="4"/>
      <c r="I149" s="5"/>
      <c r="J149" s="4"/>
      <c r="K149" s="4"/>
      <c r="L149" s="355"/>
      <c r="M149" s="356"/>
      <c r="N149" s="356"/>
      <c r="O149" s="356"/>
      <c r="P149" s="356"/>
      <c r="Q149" s="356"/>
      <c r="R149" s="356"/>
      <c r="S149" s="356"/>
      <c r="T149" s="357"/>
    </row>
    <row r="150" spans="2:20" s="3" customFormat="1" ht="22.5" customHeight="1" x14ac:dyDescent="0.2">
      <c r="B150" s="340" t="s">
        <v>60</v>
      </c>
      <c r="C150" s="342"/>
      <c r="D150" s="342"/>
      <c r="E150" s="342"/>
      <c r="F150" s="342"/>
      <c r="G150" s="342"/>
      <c r="H150" s="342"/>
      <c r="I150" s="342"/>
      <c r="J150" s="342"/>
      <c r="K150" s="341"/>
      <c r="L150" s="358"/>
      <c r="M150" s="359"/>
      <c r="N150" s="359"/>
      <c r="O150" s="359"/>
      <c r="P150" s="359"/>
      <c r="Q150" s="359"/>
      <c r="R150" s="359"/>
      <c r="S150" s="359"/>
      <c r="T150" s="360"/>
    </row>
    <row r="151" spans="2:20" s="3" customFormat="1" ht="28.5" customHeight="1" x14ac:dyDescent="0.2">
      <c r="B151" s="354" t="s">
        <v>61</v>
      </c>
      <c r="C151" s="354"/>
      <c r="D151" s="354"/>
      <c r="E151" s="340" t="s">
        <v>438</v>
      </c>
      <c r="F151" s="341"/>
      <c r="G151" s="8" t="s">
        <v>62</v>
      </c>
      <c r="H151" s="9" t="s">
        <v>63</v>
      </c>
      <c r="I151" s="10" t="s">
        <v>64</v>
      </c>
      <c r="J151" s="96" t="s">
        <v>65</v>
      </c>
      <c r="K151" s="96" t="s">
        <v>66</v>
      </c>
      <c r="L151" s="358"/>
      <c r="M151" s="359"/>
      <c r="N151" s="359"/>
      <c r="O151" s="359"/>
      <c r="P151" s="359"/>
      <c r="Q151" s="359"/>
      <c r="R151" s="359"/>
      <c r="S151" s="359"/>
      <c r="T151" s="360"/>
    </row>
    <row r="152" spans="2:20" s="3" customFormat="1" ht="25.5" customHeight="1" x14ac:dyDescent="0.2">
      <c r="B152" s="337" t="s">
        <v>67</v>
      </c>
      <c r="C152" s="338"/>
      <c r="D152" s="339"/>
      <c r="E152" s="352">
        <v>38.89</v>
      </c>
      <c r="F152" s="353"/>
      <c r="G152" s="13">
        <f>+E165</f>
        <v>0.62390000000000001</v>
      </c>
      <c r="H152" s="27">
        <f>+G165</f>
        <v>0.75980000000000003</v>
      </c>
      <c r="I152" s="11">
        <v>42684</v>
      </c>
      <c r="J152" s="11">
        <v>44923</v>
      </c>
      <c r="K152" s="12">
        <f t="shared" ref="K152:K159" si="0">+J152-I152</f>
        <v>2239</v>
      </c>
      <c r="L152" s="358"/>
      <c r="M152" s="359"/>
      <c r="N152" s="359"/>
      <c r="O152" s="359"/>
      <c r="P152" s="359"/>
      <c r="Q152" s="359"/>
      <c r="R152" s="359"/>
      <c r="S152" s="359"/>
      <c r="T152" s="360"/>
    </row>
    <row r="153" spans="2:20" s="3" customFormat="1" ht="15" customHeight="1" x14ac:dyDescent="0.2">
      <c r="B153" s="337" t="s">
        <v>68</v>
      </c>
      <c r="C153" s="338"/>
      <c r="D153" s="339"/>
      <c r="E153" s="352">
        <v>21.84</v>
      </c>
      <c r="F153" s="353"/>
      <c r="G153" s="13">
        <f>+F211</f>
        <v>0.4355</v>
      </c>
      <c r="H153" s="27">
        <f>+H211</f>
        <v>0.56789999999999996</v>
      </c>
      <c r="I153" s="11">
        <v>43044</v>
      </c>
      <c r="J153" s="11">
        <v>44772</v>
      </c>
      <c r="K153" s="12">
        <f t="shared" si="0"/>
        <v>1728</v>
      </c>
      <c r="L153" s="358"/>
      <c r="M153" s="359"/>
      <c r="N153" s="359"/>
      <c r="O153" s="359"/>
      <c r="P153" s="359"/>
      <c r="Q153" s="359"/>
      <c r="R153" s="359"/>
      <c r="S153" s="359"/>
      <c r="T153" s="360"/>
    </row>
    <row r="154" spans="2:20" s="3" customFormat="1" ht="30.75" customHeight="1" x14ac:dyDescent="0.2">
      <c r="B154" s="337" t="s">
        <v>69</v>
      </c>
      <c r="C154" s="338"/>
      <c r="D154" s="339"/>
      <c r="E154" s="352">
        <v>0</v>
      </c>
      <c r="F154" s="353"/>
      <c r="G154" s="151">
        <f>F248</f>
        <v>1</v>
      </c>
      <c r="H154" s="152">
        <f>H248</f>
        <v>1</v>
      </c>
      <c r="I154" s="11">
        <v>42689</v>
      </c>
      <c r="J154" s="11">
        <v>42840</v>
      </c>
      <c r="K154" s="12">
        <f t="shared" si="0"/>
        <v>151</v>
      </c>
      <c r="L154" s="358"/>
      <c r="M154" s="359"/>
      <c r="N154" s="359"/>
      <c r="O154" s="359"/>
      <c r="P154" s="359"/>
      <c r="Q154" s="359"/>
      <c r="R154" s="359"/>
      <c r="S154" s="359"/>
      <c r="T154" s="360"/>
    </row>
    <row r="155" spans="2:20" s="3" customFormat="1" ht="25.5" customHeight="1" x14ac:dyDescent="0.2">
      <c r="B155" s="337" t="s">
        <v>70</v>
      </c>
      <c r="C155" s="338"/>
      <c r="D155" s="339"/>
      <c r="E155" s="352">
        <v>34.69</v>
      </c>
      <c r="F155" s="353"/>
      <c r="G155" s="13">
        <f>+E263</f>
        <v>0.69200000000000006</v>
      </c>
      <c r="H155" s="27">
        <f>+G263</f>
        <v>0.78790000000000004</v>
      </c>
      <c r="I155" s="11">
        <v>42684</v>
      </c>
      <c r="J155" s="11">
        <v>44923</v>
      </c>
      <c r="K155" s="12">
        <f t="shared" si="0"/>
        <v>2239</v>
      </c>
      <c r="L155" s="358"/>
      <c r="M155" s="359"/>
      <c r="N155" s="359"/>
      <c r="O155" s="359"/>
      <c r="P155" s="359"/>
      <c r="Q155" s="359"/>
      <c r="R155" s="359"/>
      <c r="S155" s="359"/>
      <c r="T155" s="360"/>
    </row>
    <row r="156" spans="2:20" s="3" customFormat="1" ht="23.25" customHeight="1" x14ac:dyDescent="0.2">
      <c r="B156" s="337" t="s">
        <v>588</v>
      </c>
      <c r="C156" s="338"/>
      <c r="D156" s="339"/>
      <c r="E156" s="343">
        <v>4.58</v>
      </c>
      <c r="F156" s="344"/>
      <c r="G156" s="151">
        <f>+H286</f>
        <v>1</v>
      </c>
      <c r="H156" s="152">
        <f>+H283</f>
        <v>1</v>
      </c>
      <c r="I156" s="11">
        <v>42684</v>
      </c>
      <c r="J156" s="11">
        <v>43895</v>
      </c>
      <c r="K156" s="349">
        <f t="shared" si="0"/>
        <v>1211</v>
      </c>
      <c r="L156" s="358"/>
      <c r="M156" s="359"/>
      <c r="N156" s="359"/>
      <c r="O156" s="359"/>
      <c r="P156" s="359"/>
      <c r="Q156" s="359"/>
      <c r="R156" s="359"/>
      <c r="S156" s="359"/>
      <c r="T156" s="360"/>
    </row>
    <row r="157" spans="2:20" s="3" customFormat="1" ht="22.5" customHeight="1" x14ac:dyDescent="0.2">
      <c r="B157" s="337" t="s">
        <v>589</v>
      </c>
      <c r="C157" s="338"/>
      <c r="D157" s="339"/>
      <c r="E157" s="345"/>
      <c r="F157" s="346"/>
      <c r="G157" s="151">
        <f>+F296</f>
        <v>1</v>
      </c>
      <c r="H157" s="152">
        <f>+H296</f>
        <v>1</v>
      </c>
      <c r="I157" s="11">
        <v>42684</v>
      </c>
      <c r="J157" s="11">
        <v>43895</v>
      </c>
      <c r="K157" s="350"/>
      <c r="L157" s="358"/>
      <c r="M157" s="359"/>
      <c r="N157" s="359"/>
      <c r="O157" s="359"/>
      <c r="P157" s="359"/>
      <c r="Q157" s="359"/>
      <c r="R157" s="359"/>
      <c r="S157" s="359"/>
      <c r="T157" s="360"/>
    </row>
    <row r="158" spans="2:20" s="18" customFormat="1" ht="19.5" customHeight="1" x14ac:dyDescent="0.2">
      <c r="B158" s="337" t="s">
        <v>100</v>
      </c>
      <c r="C158" s="338"/>
      <c r="D158" s="339"/>
      <c r="E158" s="347"/>
      <c r="F158" s="348"/>
      <c r="G158" s="151">
        <v>1</v>
      </c>
      <c r="H158" s="152">
        <v>1</v>
      </c>
      <c r="I158" s="14"/>
      <c r="J158" s="14"/>
      <c r="K158" s="351"/>
      <c r="L158" s="358"/>
      <c r="M158" s="359"/>
      <c r="N158" s="359"/>
      <c r="O158" s="359"/>
      <c r="P158" s="359"/>
      <c r="Q158" s="359"/>
      <c r="R158" s="359"/>
      <c r="S158" s="359"/>
      <c r="T158" s="360"/>
    </row>
    <row r="159" spans="2:20" s="18" customFormat="1" ht="21.75" customHeight="1" x14ac:dyDescent="0.25">
      <c r="B159" s="340" t="s">
        <v>71</v>
      </c>
      <c r="C159" s="342"/>
      <c r="D159" s="341"/>
      <c r="E159" s="661">
        <f>SUM(E152:F156)</f>
        <v>100</v>
      </c>
      <c r="F159" s="662"/>
      <c r="G159" s="148">
        <f>+G152*E152+G153*E153+G154*E154+G155*E155+G157*E156</f>
        <v>62.360270999999997</v>
      </c>
      <c r="H159" s="148">
        <f>+H152*E152+H153*E153+H154*E154+H155*E155+H158*E156</f>
        <v>73.863808999999989</v>
      </c>
      <c r="I159" s="149">
        <v>42684</v>
      </c>
      <c r="J159" s="149">
        <v>44549</v>
      </c>
      <c r="K159" s="150">
        <f t="shared" si="0"/>
        <v>1865</v>
      </c>
      <c r="L159" s="358"/>
      <c r="M159" s="359"/>
      <c r="N159" s="359"/>
      <c r="O159" s="359"/>
      <c r="P159" s="359"/>
      <c r="Q159" s="359"/>
      <c r="R159" s="359"/>
      <c r="S159" s="359"/>
      <c r="T159" s="360"/>
    </row>
    <row r="160" spans="2:20" s="18" customFormat="1" ht="14.25" x14ac:dyDescent="0.2">
      <c r="B160" s="97"/>
      <c r="C160" s="97"/>
      <c r="D160" s="97"/>
      <c r="E160" s="13"/>
      <c r="F160" s="13"/>
      <c r="G160" s="15"/>
      <c r="H160" s="14"/>
      <c r="I160" s="16"/>
      <c r="J160" s="14"/>
      <c r="K160" s="14"/>
      <c r="L160" s="361"/>
      <c r="M160" s="362"/>
      <c r="N160" s="362"/>
      <c r="O160" s="362"/>
      <c r="P160" s="362"/>
      <c r="Q160" s="362"/>
      <c r="R160" s="362"/>
      <c r="S160" s="362"/>
      <c r="T160" s="363"/>
    </row>
    <row r="161" spans="2:20" s="3" customFormat="1" ht="15" customHeight="1" x14ac:dyDescent="0.2">
      <c r="B161" s="687" t="s">
        <v>72</v>
      </c>
      <c r="C161" s="688"/>
      <c r="D161" s="688"/>
      <c r="E161" s="688"/>
      <c r="F161" s="688"/>
      <c r="G161" s="688"/>
      <c r="H161" s="688"/>
      <c r="I161" s="688"/>
      <c r="J161" s="688"/>
      <c r="K161" s="688"/>
      <c r="L161" s="688"/>
      <c r="M161" s="688"/>
      <c r="N161" s="688"/>
      <c r="O161" s="688"/>
      <c r="P161" s="688"/>
      <c r="Q161" s="688"/>
      <c r="R161" s="688"/>
      <c r="S161" s="688"/>
      <c r="T161" s="689"/>
    </row>
    <row r="162" spans="2:20" s="3" customFormat="1" ht="22.5" customHeight="1" x14ac:dyDescent="0.2">
      <c r="B162" s="650" t="s">
        <v>495</v>
      </c>
      <c r="C162" s="651"/>
      <c r="D162" s="651"/>
      <c r="E162" s="651"/>
      <c r="F162" s="651"/>
      <c r="G162" s="651"/>
      <c r="H162" s="651"/>
      <c r="I162" s="651"/>
      <c r="J162" s="651"/>
      <c r="K162" s="651"/>
      <c r="L162" s="651"/>
      <c r="M162" s="651"/>
      <c r="N162" s="651"/>
      <c r="O162" s="651"/>
      <c r="P162" s="651"/>
      <c r="Q162" s="651"/>
      <c r="R162" s="651"/>
      <c r="S162" s="651"/>
      <c r="T162" s="652"/>
    </row>
    <row r="163" spans="2:20" s="3" customFormat="1" ht="33.75" customHeight="1" x14ac:dyDescent="0.2">
      <c r="B163" s="292" t="s">
        <v>115</v>
      </c>
      <c r="C163" s="293"/>
      <c r="D163" s="293"/>
      <c r="E163" s="293"/>
      <c r="F163" s="293"/>
      <c r="G163" s="293"/>
      <c r="H163" s="293"/>
      <c r="I163" s="293"/>
      <c r="J163" s="293"/>
      <c r="K163" s="294"/>
      <c r="L163" s="620"/>
      <c r="M163" s="621"/>
      <c r="N163" s="621"/>
      <c r="O163" s="621"/>
      <c r="P163" s="621"/>
      <c r="Q163" s="621"/>
      <c r="R163" s="621"/>
      <c r="S163" s="621"/>
      <c r="T163" s="622"/>
    </row>
    <row r="164" spans="2:20" s="3" customFormat="1" ht="22.5" customHeight="1" x14ac:dyDescent="0.2">
      <c r="B164" s="270" t="s">
        <v>73</v>
      </c>
      <c r="C164" s="270"/>
      <c r="D164" s="270"/>
      <c r="E164" s="296" t="s">
        <v>439</v>
      </c>
      <c r="F164" s="297"/>
      <c r="G164" s="270" t="s">
        <v>63</v>
      </c>
      <c r="H164" s="270"/>
      <c r="I164" s="270" t="s">
        <v>74</v>
      </c>
      <c r="J164" s="270"/>
      <c r="K164" s="270"/>
      <c r="L164" s="623"/>
      <c r="M164" s="624"/>
      <c r="N164" s="624"/>
      <c r="O164" s="624"/>
      <c r="P164" s="624"/>
      <c r="Q164" s="624"/>
      <c r="R164" s="624"/>
      <c r="S164" s="624"/>
      <c r="T164" s="625"/>
    </row>
    <row r="165" spans="2:20" s="3" customFormat="1" ht="22.5" customHeight="1" x14ac:dyDescent="0.2">
      <c r="B165" s="287" t="s">
        <v>75</v>
      </c>
      <c r="C165" s="287"/>
      <c r="D165" s="287"/>
      <c r="E165" s="544">
        <f>+G168</f>
        <v>0.62390000000000001</v>
      </c>
      <c r="F165" s="545"/>
      <c r="G165" s="295">
        <v>0.75980000000000003</v>
      </c>
      <c r="H165" s="295"/>
      <c r="I165" s="291">
        <f>E165-G165</f>
        <v>-0.13590000000000002</v>
      </c>
      <c r="J165" s="291"/>
      <c r="K165" s="291"/>
      <c r="L165" s="623"/>
      <c r="M165" s="624"/>
      <c r="N165" s="624"/>
      <c r="O165" s="624"/>
      <c r="P165" s="624"/>
      <c r="Q165" s="624"/>
      <c r="R165" s="624"/>
      <c r="S165" s="624"/>
      <c r="T165" s="625"/>
    </row>
    <row r="166" spans="2:20" s="3" customFormat="1" ht="22.5" customHeight="1" x14ac:dyDescent="0.2">
      <c r="B166" s="515"/>
      <c r="C166" s="593"/>
      <c r="D166" s="593"/>
      <c r="E166" s="593"/>
      <c r="F166" s="593"/>
      <c r="G166" s="593"/>
      <c r="H166" s="593"/>
      <c r="I166" s="593"/>
      <c r="J166" s="593"/>
      <c r="K166" s="516"/>
      <c r="L166" s="623"/>
      <c r="M166" s="624"/>
      <c r="N166" s="624"/>
      <c r="O166" s="624"/>
      <c r="P166" s="624"/>
      <c r="Q166" s="624"/>
      <c r="R166" s="624"/>
      <c r="S166" s="624"/>
      <c r="T166" s="625"/>
    </row>
    <row r="167" spans="2:20" s="3" customFormat="1" ht="32.25" customHeight="1" x14ac:dyDescent="0.2">
      <c r="B167" s="270" t="s">
        <v>76</v>
      </c>
      <c r="C167" s="270"/>
      <c r="D167" s="270" t="s">
        <v>65</v>
      </c>
      <c r="E167" s="270"/>
      <c r="F167" s="93" t="s">
        <v>77</v>
      </c>
      <c r="G167" s="291" t="s">
        <v>78</v>
      </c>
      <c r="H167" s="291"/>
      <c r="I167" s="93" t="s">
        <v>79</v>
      </c>
      <c r="J167" s="291" t="s">
        <v>80</v>
      </c>
      <c r="K167" s="291"/>
      <c r="L167" s="623"/>
      <c r="M167" s="624"/>
      <c r="N167" s="624"/>
      <c r="O167" s="624"/>
      <c r="P167" s="624"/>
      <c r="Q167" s="624"/>
      <c r="R167" s="624"/>
      <c r="S167" s="624"/>
      <c r="T167" s="625"/>
    </row>
    <row r="168" spans="2:20" s="3" customFormat="1" ht="29.25" customHeight="1" x14ac:dyDescent="0.2">
      <c r="B168" s="318">
        <f>I152</f>
        <v>42684</v>
      </c>
      <c r="C168" s="449"/>
      <c r="D168" s="318">
        <f>J152</f>
        <v>44923</v>
      </c>
      <c r="E168" s="449"/>
      <c r="F168" s="17">
        <f>K152</f>
        <v>2239</v>
      </c>
      <c r="G168" s="544">
        <v>0.62390000000000001</v>
      </c>
      <c r="H168" s="663"/>
      <c r="I168" s="663"/>
      <c r="J168" s="663"/>
      <c r="K168" s="545"/>
      <c r="L168" s="623"/>
      <c r="M168" s="624"/>
      <c r="N168" s="624"/>
      <c r="O168" s="624"/>
      <c r="P168" s="624"/>
      <c r="Q168" s="624"/>
      <c r="R168" s="624"/>
      <c r="S168" s="624"/>
      <c r="T168" s="625"/>
    </row>
    <row r="169" spans="2:20" s="3" customFormat="1" ht="25.5" customHeight="1" x14ac:dyDescent="0.2">
      <c r="B169" s="515"/>
      <c r="C169" s="593"/>
      <c r="D169" s="593"/>
      <c r="E169" s="593"/>
      <c r="F169" s="593"/>
      <c r="G169" s="593"/>
      <c r="H169" s="593"/>
      <c r="I169" s="593"/>
      <c r="J169" s="593"/>
      <c r="K169" s="516"/>
      <c r="L169" s="623"/>
      <c r="M169" s="624"/>
      <c r="N169" s="624"/>
      <c r="O169" s="624"/>
      <c r="P169" s="624"/>
      <c r="Q169" s="624"/>
      <c r="R169" s="624"/>
      <c r="S169" s="624"/>
      <c r="T169" s="625"/>
    </row>
    <row r="170" spans="2:20" s="3" customFormat="1" ht="19.5" customHeight="1" x14ac:dyDescent="0.2">
      <c r="B170" s="292" t="s">
        <v>81</v>
      </c>
      <c r="C170" s="293"/>
      <c r="D170" s="293"/>
      <c r="E170" s="293"/>
      <c r="F170" s="293"/>
      <c r="G170" s="293"/>
      <c r="H170" s="293"/>
      <c r="I170" s="293"/>
      <c r="J170" s="293"/>
      <c r="K170" s="294"/>
      <c r="L170" s="626"/>
      <c r="M170" s="627"/>
      <c r="N170" s="627"/>
      <c r="O170" s="627"/>
      <c r="P170" s="627"/>
      <c r="Q170" s="627"/>
      <c r="R170" s="627"/>
      <c r="S170" s="627"/>
      <c r="T170" s="628"/>
    </row>
    <row r="171" spans="2:20" s="3" customFormat="1" ht="22.5" customHeight="1" x14ac:dyDescent="0.2">
      <c r="B171" s="547" t="s">
        <v>82</v>
      </c>
      <c r="C171" s="547"/>
      <c r="D171" s="547"/>
      <c r="E171" s="547"/>
      <c r="F171" s="322" t="s">
        <v>655</v>
      </c>
      <c r="G171" s="322"/>
      <c r="H171" s="322"/>
      <c r="I171" s="322"/>
      <c r="J171" s="323" t="s">
        <v>83</v>
      </c>
      <c r="K171" s="324"/>
      <c r="L171" s="324"/>
      <c r="M171" s="324"/>
      <c r="N171" s="324"/>
      <c r="O171" s="324"/>
      <c r="P171" s="324"/>
      <c r="Q171" s="324"/>
      <c r="R171" s="324"/>
      <c r="S171" s="324"/>
      <c r="T171" s="325"/>
    </row>
    <row r="172" spans="2:20" s="3" customFormat="1" ht="19.5" customHeight="1" x14ac:dyDescent="0.2">
      <c r="B172" s="547" t="s">
        <v>84</v>
      </c>
      <c r="C172" s="547"/>
      <c r="D172" s="547" t="s">
        <v>440</v>
      </c>
      <c r="E172" s="547"/>
      <c r="F172" s="322"/>
      <c r="G172" s="322"/>
      <c r="H172" s="322"/>
      <c r="I172" s="322"/>
      <c r="J172" s="326"/>
      <c r="K172" s="327"/>
      <c r="L172" s="327"/>
      <c r="M172" s="327"/>
      <c r="N172" s="327"/>
      <c r="O172" s="327"/>
      <c r="P172" s="327"/>
      <c r="Q172" s="327"/>
      <c r="R172" s="327"/>
      <c r="S172" s="327"/>
      <c r="T172" s="328"/>
    </row>
    <row r="173" spans="2:20" s="3" customFormat="1" ht="66.599999999999994" customHeight="1" x14ac:dyDescent="0.2">
      <c r="B173" s="283" t="s">
        <v>494</v>
      </c>
      <c r="C173" s="284"/>
      <c r="D173" s="283" t="s">
        <v>593</v>
      </c>
      <c r="E173" s="284"/>
      <c r="F173" s="283" t="s">
        <v>610</v>
      </c>
      <c r="G173" s="285"/>
      <c r="H173" s="285"/>
      <c r="I173" s="284"/>
      <c r="J173" s="280" t="s">
        <v>1091</v>
      </c>
      <c r="K173" s="281"/>
      <c r="L173" s="281"/>
      <c r="M173" s="281"/>
      <c r="N173" s="281"/>
      <c r="O173" s="281"/>
      <c r="P173" s="281"/>
      <c r="Q173" s="281"/>
      <c r="R173" s="281"/>
      <c r="S173" s="281"/>
      <c r="T173" s="282"/>
    </row>
    <row r="174" spans="2:20" s="3" customFormat="1" ht="70.900000000000006" customHeight="1" x14ac:dyDescent="0.2">
      <c r="B174" s="283" t="s">
        <v>629</v>
      </c>
      <c r="C174" s="284"/>
      <c r="D174" s="283" t="s">
        <v>666</v>
      </c>
      <c r="E174" s="284"/>
      <c r="F174" s="277" t="s">
        <v>970</v>
      </c>
      <c r="G174" s="278"/>
      <c r="H174" s="278"/>
      <c r="I174" s="279"/>
      <c r="J174" s="280" t="s">
        <v>1090</v>
      </c>
      <c r="K174" s="281"/>
      <c r="L174" s="281"/>
      <c r="M174" s="281"/>
      <c r="N174" s="281"/>
      <c r="O174" s="281"/>
      <c r="P174" s="281"/>
      <c r="Q174" s="281"/>
      <c r="R174" s="281"/>
      <c r="S174" s="281"/>
      <c r="T174" s="282"/>
    </row>
    <row r="175" spans="2:20" s="3" customFormat="1" ht="45" customHeight="1" x14ac:dyDescent="0.2">
      <c r="B175" s="283" t="s">
        <v>666</v>
      </c>
      <c r="C175" s="284"/>
      <c r="D175" s="283" t="s">
        <v>682</v>
      </c>
      <c r="E175" s="284"/>
      <c r="F175" s="277" t="s">
        <v>971</v>
      </c>
      <c r="G175" s="278"/>
      <c r="H175" s="278"/>
      <c r="I175" s="279"/>
      <c r="J175" s="280" t="s">
        <v>1057</v>
      </c>
      <c r="K175" s="281"/>
      <c r="L175" s="281"/>
      <c r="M175" s="281"/>
      <c r="N175" s="281"/>
      <c r="O175" s="281"/>
      <c r="P175" s="281"/>
      <c r="Q175" s="281"/>
      <c r="R175" s="281"/>
      <c r="S175" s="281"/>
      <c r="T175" s="282"/>
    </row>
    <row r="176" spans="2:20" s="3" customFormat="1" ht="48.6" customHeight="1" x14ac:dyDescent="0.2">
      <c r="B176" s="283" t="s">
        <v>674</v>
      </c>
      <c r="C176" s="284"/>
      <c r="D176" s="283" t="s">
        <v>675</v>
      </c>
      <c r="E176" s="284"/>
      <c r="F176" s="277" t="s">
        <v>683</v>
      </c>
      <c r="G176" s="278"/>
      <c r="H176" s="278"/>
      <c r="I176" s="279"/>
      <c r="J176" s="280" t="s">
        <v>972</v>
      </c>
      <c r="K176" s="281"/>
      <c r="L176" s="281"/>
      <c r="M176" s="281"/>
      <c r="N176" s="281"/>
      <c r="O176" s="281"/>
      <c r="P176" s="281"/>
      <c r="Q176" s="281"/>
      <c r="R176" s="281"/>
      <c r="S176" s="281"/>
      <c r="T176" s="282"/>
    </row>
    <row r="177" spans="2:20" s="3" customFormat="1" ht="63.6" customHeight="1" x14ac:dyDescent="0.2">
      <c r="B177" s="283" t="s">
        <v>675</v>
      </c>
      <c r="C177" s="284"/>
      <c r="D177" s="283" t="s">
        <v>770</v>
      </c>
      <c r="E177" s="284"/>
      <c r="F177" s="277" t="s">
        <v>683</v>
      </c>
      <c r="G177" s="278"/>
      <c r="H177" s="278"/>
      <c r="I177" s="279"/>
      <c r="J177" s="280" t="s">
        <v>1058</v>
      </c>
      <c r="K177" s="281"/>
      <c r="L177" s="281"/>
      <c r="M177" s="281"/>
      <c r="N177" s="281"/>
      <c r="O177" s="281"/>
      <c r="P177" s="281"/>
      <c r="Q177" s="281"/>
      <c r="R177" s="281"/>
      <c r="S177" s="281"/>
      <c r="T177" s="282"/>
    </row>
    <row r="178" spans="2:20" s="3" customFormat="1" ht="47.45" customHeight="1" x14ac:dyDescent="0.2">
      <c r="B178" s="283" t="s">
        <v>594</v>
      </c>
      <c r="C178" s="284"/>
      <c r="D178" s="283"/>
      <c r="E178" s="284"/>
      <c r="F178" s="277" t="s">
        <v>1059</v>
      </c>
      <c r="G178" s="278"/>
      <c r="H178" s="278"/>
      <c r="I178" s="279"/>
      <c r="J178" s="280" t="s">
        <v>1060</v>
      </c>
      <c r="K178" s="281"/>
      <c r="L178" s="281"/>
      <c r="M178" s="281"/>
      <c r="N178" s="281"/>
      <c r="O178" s="281"/>
      <c r="P178" s="281"/>
      <c r="Q178" s="281"/>
      <c r="R178" s="281"/>
      <c r="S178" s="281"/>
      <c r="T178" s="282"/>
    </row>
    <row r="179" spans="2:20" s="3" customFormat="1" ht="78.599999999999994" customHeight="1" x14ac:dyDescent="0.2">
      <c r="B179" s="277" t="s">
        <v>1061</v>
      </c>
      <c r="C179" s="279"/>
      <c r="D179" s="283" t="s">
        <v>1062</v>
      </c>
      <c r="E179" s="284"/>
      <c r="F179" s="277" t="s">
        <v>1063</v>
      </c>
      <c r="G179" s="278"/>
      <c r="H179" s="278"/>
      <c r="I179" s="279"/>
      <c r="J179" s="280" t="s">
        <v>1064</v>
      </c>
      <c r="K179" s="281"/>
      <c r="L179" s="281"/>
      <c r="M179" s="281"/>
      <c r="N179" s="281"/>
      <c r="O179" s="281"/>
      <c r="P179" s="281"/>
      <c r="Q179" s="281"/>
      <c r="R179" s="281"/>
      <c r="S179" s="281"/>
      <c r="T179" s="282"/>
    </row>
    <row r="180" spans="2:20" s="3" customFormat="1" ht="51" customHeight="1" x14ac:dyDescent="0.2">
      <c r="B180" s="277" t="s">
        <v>721</v>
      </c>
      <c r="C180" s="279"/>
      <c r="D180" s="283"/>
      <c r="E180" s="284"/>
      <c r="F180" s="277" t="s">
        <v>771</v>
      </c>
      <c r="G180" s="278"/>
      <c r="H180" s="278"/>
      <c r="I180" s="279"/>
      <c r="J180" s="280" t="s">
        <v>1065</v>
      </c>
      <c r="K180" s="281"/>
      <c r="L180" s="281"/>
      <c r="M180" s="281"/>
      <c r="N180" s="281"/>
      <c r="O180" s="281"/>
      <c r="P180" s="281"/>
      <c r="Q180" s="281"/>
      <c r="R180" s="281"/>
      <c r="S180" s="281"/>
      <c r="T180" s="282"/>
    </row>
    <row r="181" spans="2:20" s="3" customFormat="1" ht="52.15" customHeight="1" x14ac:dyDescent="0.2">
      <c r="B181" s="277" t="s">
        <v>774</v>
      </c>
      <c r="C181" s="279"/>
      <c r="D181" s="283" t="s">
        <v>775</v>
      </c>
      <c r="E181" s="284"/>
      <c r="F181" s="283" t="s">
        <v>776</v>
      </c>
      <c r="G181" s="285"/>
      <c r="H181" s="285"/>
      <c r="I181" s="284"/>
      <c r="J181" s="280" t="s">
        <v>973</v>
      </c>
      <c r="K181" s="281"/>
      <c r="L181" s="281"/>
      <c r="M181" s="281"/>
      <c r="N181" s="281"/>
      <c r="O181" s="281"/>
      <c r="P181" s="281"/>
      <c r="Q181" s="281"/>
      <c r="R181" s="281"/>
      <c r="S181" s="281"/>
      <c r="T181" s="282"/>
    </row>
    <row r="182" spans="2:20" s="3" customFormat="1" ht="70.150000000000006" customHeight="1" x14ac:dyDescent="0.2">
      <c r="B182" s="277" t="s">
        <v>644</v>
      </c>
      <c r="C182" s="279"/>
      <c r="D182" s="283"/>
      <c r="E182" s="284"/>
      <c r="F182" s="283" t="s">
        <v>676</v>
      </c>
      <c r="G182" s="285"/>
      <c r="H182" s="285"/>
      <c r="I182" s="284"/>
      <c r="J182" s="280" t="s">
        <v>974</v>
      </c>
      <c r="K182" s="281"/>
      <c r="L182" s="281"/>
      <c r="M182" s="281"/>
      <c r="N182" s="281"/>
      <c r="O182" s="281"/>
      <c r="P182" s="281"/>
      <c r="Q182" s="281"/>
      <c r="R182" s="281"/>
      <c r="S182" s="281"/>
      <c r="T182" s="282"/>
    </row>
    <row r="183" spans="2:20" s="3" customFormat="1" ht="53.45" customHeight="1" x14ac:dyDescent="0.2">
      <c r="B183" s="277" t="s">
        <v>630</v>
      </c>
      <c r="C183" s="279"/>
      <c r="D183" s="283"/>
      <c r="E183" s="284"/>
      <c r="F183" s="283" t="s">
        <v>677</v>
      </c>
      <c r="G183" s="285"/>
      <c r="H183" s="285"/>
      <c r="I183" s="284"/>
      <c r="J183" s="280" t="s">
        <v>936</v>
      </c>
      <c r="K183" s="281"/>
      <c r="L183" s="281"/>
      <c r="M183" s="281"/>
      <c r="N183" s="281"/>
      <c r="O183" s="281"/>
      <c r="P183" s="281"/>
      <c r="Q183" s="281"/>
      <c r="R183" s="281"/>
      <c r="S183" s="281"/>
      <c r="T183" s="282"/>
    </row>
    <row r="184" spans="2:20" s="3" customFormat="1" ht="32.450000000000003" customHeight="1" x14ac:dyDescent="0.2">
      <c r="B184" s="277" t="s">
        <v>797</v>
      </c>
      <c r="C184" s="279"/>
      <c r="D184" s="283"/>
      <c r="E184" s="284"/>
      <c r="F184" s="283" t="s">
        <v>776</v>
      </c>
      <c r="G184" s="285"/>
      <c r="H184" s="285"/>
      <c r="I184" s="284"/>
      <c r="J184" s="280" t="s">
        <v>1066</v>
      </c>
      <c r="K184" s="281"/>
      <c r="L184" s="281"/>
      <c r="M184" s="281"/>
      <c r="N184" s="281"/>
      <c r="O184" s="281"/>
      <c r="P184" s="281"/>
      <c r="Q184" s="281"/>
      <c r="R184" s="281"/>
      <c r="S184" s="281"/>
      <c r="T184" s="282"/>
    </row>
    <row r="185" spans="2:20" s="3" customFormat="1" ht="32.450000000000003" customHeight="1" x14ac:dyDescent="0.2">
      <c r="B185" s="277" t="s">
        <v>667</v>
      </c>
      <c r="C185" s="279"/>
      <c r="D185" s="283"/>
      <c r="E185" s="284"/>
      <c r="F185" s="283" t="s">
        <v>656</v>
      </c>
      <c r="G185" s="285"/>
      <c r="H185" s="285"/>
      <c r="I185" s="284"/>
      <c r="J185" s="280" t="s">
        <v>1067</v>
      </c>
      <c r="K185" s="281"/>
      <c r="L185" s="281"/>
      <c r="M185" s="281"/>
      <c r="N185" s="281"/>
      <c r="O185" s="281"/>
      <c r="P185" s="281"/>
      <c r="Q185" s="281"/>
      <c r="R185" s="281"/>
      <c r="S185" s="281"/>
      <c r="T185" s="282"/>
    </row>
    <row r="186" spans="2:20" s="3" customFormat="1" ht="53.45" customHeight="1" x14ac:dyDescent="0.2">
      <c r="B186" s="283" t="s">
        <v>722</v>
      </c>
      <c r="C186" s="284"/>
      <c r="D186" s="283" t="s">
        <v>777</v>
      </c>
      <c r="E186" s="284"/>
      <c r="F186" s="277" t="s">
        <v>723</v>
      </c>
      <c r="G186" s="278"/>
      <c r="H186" s="278"/>
      <c r="I186" s="279"/>
      <c r="J186" s="280" t="s">
        <v>975</v>
      </c>
      <c r="K186" s="281"/>
      <c r="L186" s="281"/>
      <c r="M186" s="281"/>
      <c r="N186" s="281"/>
      <c r="O186" s="281"/>
      <c r="P186" s="281"/>
      <c r="Q186" s="281"/>
      <c r="R186" s="281"/>
      <c r="S186" s="281"/>
      <c r="T186" s="282"/>
    </row>
    <row r="187" spans="2:20" s="3" customFormat="1" ht="96.6" customHeight="1" x14ac:dyDescent="0.2">
      <c r="B187" s="283" t="s">
        <v>611</v>
      </c>
      <c r="C187" s="284"/>
      <c r="D187" s="283"/>
      <c r="E187" s="284"/>
      <c r="F187" s="277" t="s">
        <v>717</v>
      </c>
      <c r="G187" s="278"/>
      <c r="H187" s="278"/>
      <c r="I187" s="279"/>
      <c r="J187" s="280" t="s">
        <v>1068</v>
      </c>
      <c r="K187" s="281"/>
      <c r="L187" s="281"/>
      <c r="M187" s="281"/>
      <c r="N187" s="281"/>
      <c r="O187" s="281"/>
      <c r="P187" s="281"/>
      <c r="Q187" s="281"/>
      <c r="R187" s="281"/>
      <c r="S187" s="281"/>
      <c r="T187" s="282"/>
    </row>
    <row r="188" spans="2:20" s="3" customFormat="1" ht="42.6" customHeight="1" x14ac:dyDescent="0.2">
      <c r="B188" s="283" t="s">
        <v>724</v>
      </c>
      <c r="C188" s="284"/>
      <c r="D188" s="283"/>
      <c r="E188" s="284"/>
      <c r="F188" s="277" t="s">
        <v>725</v>
      </c>
      <c r="G188" s="278"/>
      <c r="H188" s="278"/>
      <c r="I188" s="279"/>
      <c r="J188" s="280" t="s">
        <v>1069</v>
      </c>
      <c r="K188" s="281"/>
      <c r="L188" s="281"/>
      <c r="M188" s="281"/>
      <c r="N188" s="281"/>
      <c r="O188" s="281"/>
      <c r="P188" s="281"/>
      <c r="Q188" s="281"/>
      <c r="R188" s="281"/>
      <c r="S188" s="281"/>
      <c r="T188" s="282"/>
    </row>
    <row r="189" spans="2:20" s="3" customFormat="1" ht="69" customHeight="1" x14ac:dyDescent="0.2">
      <c r="B189" s="283" t="s">
        <v>684</v>
      </c>
      <c r="C189" s="284"/>
      <c r="D189" s="283"/>
      <c r="E189" s="284"/>
      <c r="F189" s="277" t="s">
        <v>976</v>
      </c>
      <c r="G189" s="278"/>
      <c r="H189" s="278"/>
      <c r="I189" s="279"/>
      <c r="J189" s="280" t="s">
        <v>1070</v>
      </c>
      <c r="K189" s="281"/>
      <c r="L189" s="281"/>
      <c r="M189" s="281"/>
      <c r="N189" s="281"/>
      <c r="O189" s="281"/>
      <c r="P189" s="281"/>
      <c r="Q189" s="281"/>
      <c r="R189" s="281"/>
      <c r="S189" s="281"/>
      <c r="T189" s="282"/>
    </row>
    <row r="190" spans="2:20" s="3" customFormat="1" ht="49.9" customHeight="1" x14ac:dyDescent="0.2">
      <c r="B190" s="277" t="s">
        <v>595</v>
      </c>
      <c r="C190" s="279"/>
      <c r="D190" s="283"/>
      <c r="E190" s="284"/>
      <c r="F190" s="277" t="s">
        <v>601</v>
      </c>
      <c r="G190" s="278"/>
      <c r="H190" s="278"/>
      <c r="I190" s="279"/>
      <c r="J190" s="280" t="s">
        <v>772</v>
      </c>
      <c r="K190" s="281"/>
      <c r="L190" s="281"/>
      <c r="M190" s="281"/>
      <c r="N190" s="281"/>
      <c r="O190" s="281"/>
      <c r="P190" s="281"/>
      <c r="Q190" s="281"/>
      <c r="R190" s="281"/>
      <c r="S190" s="281"/>
      <c r="T190" s="282"/>
    </row>
    <row r="191" spans="2:20" s="3" customFormat="1" ht="54.6" customHeight="1" x14ac:dyDescent="0.2">
      <c r="B191" s="283" t="s">
        <v>631</v>
      </c>
      <c r="C191" s="284"/>
      <c r="D191" s="283"/>
      <c r="E191" s="284"/>
      <c r="F191" s="283" t="s">
        <v>977</v>
      </c>
      <c r="G191" s="285"/>
      <c r="H191" s="285"/>
      <c r="I191" s="284"/>
      <c r="J191" s="280" t="s">
        <v>1071</v>
      </c>
      <c r="K191" s="281"/>
      <c r="L191" s="281"/>
      <c r="M191" s="281"/>
      <c r="N191" s="281"/>
      <c r="O191" s="281"/>
      <c r="P191" s="281"/>
      <c r="Q191" s="281"/>
      <c r="R191" s="281"/>
      <c r="S191" s="281"/>
      <c r="T191" s="282"/>
    </row>
    <row r="192" spans="2:20" s="3" customFormat="1" ht="87.6" customHeight="1" x14ac:dyDescent="0.2">
      <c r="B192" s="283" t="s">
        <v>718</v>
      </c>
      <c r="C192" s="284"/>
      <c r="D192" s="283"/>
      <c r="E192" s="284"/>
      <c r="F192" s="283" t="s">
        <v>1072</v>
      </c>
      <c r="G192" s="285"/>
      <c r="H192" s="285"/>
      <c r="I192" s="284"/>
      <c r="J192" s="280" t="s">
        <v>1073</v>
      </c>
      <c r="K192" s="281"/>
      <c r="L192" s="281"/>
      <c r="M192" s="281"/>
      <c r="N192" s="281"/>
      <c r="O192" s="281"/>
      <c r="P192" s="281"/>
      <c r="Q192" s="281"/>
      <c r="R192" s="281"/>
      <c r="S192" s="281"/>
      <c r="T192" s="282"/>
    </row>
    <row r="193" spans="2:20" s="3" customFormat="1" ht="78.599999999999994" customHeight="1" x14ac:dyDescent="0.2">
      <c r="B193" s="283" t="s">
        <v>937</v>
      </c>
      <c r="C193" s="284"/>
      <c r="D193" s="283"/>
      <c r="E193" s="284"/>
      <c r="F193" s="277" t="s">
        <v>1074</v>
      </c>
      <c r="G193" s="278"/>
      <c r="H193" s="278"/>
      <c r="I193" s="279"/>
      <c r="J193" s="280" t="s">
        <v>1075</v>
      </c>
      <c r="K193" s="281"/>
      <c r="L193" s="281"/>
      <c r="M193" s="281"/>
      <c r="N193" s="281"/>
      <c r="O193" s="281"/>
      <c r="P193" s="281"/>
      <c r="Q193" s="281"/>
      <c r="R193" s="281"/>
      <c r="S193" s="281"/>
      <c r="T193" s="282"/>
    </row>
    <row r="194" spans="2:20" s="3" customFormat="1" ht="42" customHeight="1" x14ac:dyDescent="0.2">
      <c r="B194" s="283" t="s">
        <v>798</v>
      </c>
      <c r="C194" s="284"/>
      <c r="D194" s="283"/>
      <c r="E194" s="284"/>
      <c r="F194" s="283" t="s">
        <v>1076</v>
      </c>
      <c r="G194" s="285"/>
      <c r="H194" s="285"/>
      <c r="I194" s="284"/>
      <c r="J194" s="280" t="s">
        <v>1077</v>
      </c>
      <c r="K194" s="281"/>
      <c r="L194" s="281"/>
      <c r="M194" s="281"/>
      <c r="N194" s="281"/>
      <c r="O194" s="281"/>
      <c r="P194" s="281"/>
      <c r="Q194" s="281"/>
      <c r="R194" s="281"/>
      <c r="S194" s="281"/>
      <c r="T194" s="282"/>
    </row>
    <row r="195" spans="2:20" s="3" customFormat="1" ht="58.15" customHeight="1" x14ac:dyDescent="0.2">
      <c r="B195" s="283" t="s">
        <v>658</v>
      </c>
      <c r="C195" s="284"/>
      <c r="D195" s="283"/>
      <c r="E195" s="284"/>
      <c r="F195" s="277" t="s">
        <v>1078</v>
      </c>
      <c r="G195" s="278"/>
      <c r="H195" s="278"/>
      <c r="I195" s="279"/>
      <c r="J195" s="280" t="s">
        <v>1079</v>
      </c>
      <c r="K195" s="281"/>
      <c r="L195" s="281"/>
      <c r="M195" s="281"/>
      <c r="N195" s="281"/>
      <c r="O195" s="281"/>
      <c r="P195" s="281"/>
      <c r="Q195" s="281"/>
      <c r="R195" s="281"/>
      <c r="S195" s="281"/>
      <c r="T195" s="282"/>
    </row>
    <row r="196" spans="2:20" s="3" customFormat="1" ht="58.15" customHeight="1" x14ac:dyDescent="0.2">
      <c r="B196" s="283" t="s">
        <v>632</v>
      </c>
      <c r="C196" s="284"/>
      <c r="D196" s="283" t="s">
        <v>645</v>
      </c>
      <c r="E196" s="284"/>
      <c r="F196" s="283" t="s">
        <v>938</v>
      </c>
      <c r="G196" s="285"/>
      <c r="H196" s="285"/>
      <c r="I196" s="284"/>
      <c r="J196" s="280" t="s">
        <v>939</v>
      </c>
      <c r="K196" s="281"/>
      <c r="L196" s="281"/>
      <c r="M196" s="281"/>
      <c r="N196" s="281"/>
      <c r="O196" s="281"/>
      <c r="P196" s="281"/>
      <c r="Q196" s="281"/>
      <c r="R196" s="281"/>
      <c r="S196" s="281"/>
      <c r="T196" s="282"/>
    </row>
    <row r="197" spans="2:20" s="3" customFormat="1" ht="84.6" customHeight="1" x14ac:dyDescent="0.2">
      <c r="B197" s="283" t="s">
        <v>1080</v>
      </c>
      <c r="C197" s="284"/>
      <c r="D197" s="283"/>
      <c r="E197" s="284"/>
      <c r="F197" s="283" t="s">
        <v>1081</v>
      </c>
      <c r="G197" s="285"/>
      <c r="H197" s="285"/>
      <c r="I197" s="284"/>
      <c r="J197" s="280" t="s">
        <v>1092</v>
      </c>
      <c r="K197" s="281"/>
      <c r="L197" s="281"/>
      <c r="M197" s="281"/>
      <c r="N197" s="281"/>
      <c r="O197" s="281"/>
      <c r="P197" s="281"/>
      <c r="Q197" s="281"/>
      <c r="R197" s="281"/>
      <c r="S197" s="281"/>
      <c r="T197" s="282"/>
    </row>
    <row r="198" spans="2:20" s="3" customFormat="1" ht="76.900000000000006" customHeight="1" x14ac:dyDescent="0.2">
      <c r="B198" s="283" t="s">
        <v>657</v>
      </c>
      <c r="C198" s="284"/>
      <c r="D198" s="283" t="s">
        <v>1082</v>
      </c>
      <c r="E198" s="284"/>
      <c r="F198" s="283" t="s">
        <v>940</v>
      </c>
      <c r="G198" s="285"/>
      <c r="H198" s="285"/>
      <c r="I198" s="284"/>
      <c r="J198" s="280" t="s">
        <v>1083</v>
      </c>
      <c r="K198" s="281"/>
      <c r="L198" s="281"/>
      <c r="M198" s="281"/>
      <c r="N198" s="281"/>
      <c r="O198" s="281"/>
      <c r="P198" s="281"/>
      <c r="Q198" s="281"/>
      <c r="R198" s="281"/>
      <c r="S198" s="281"/>
      <c r="T198" s="282"/>
    </row>
    <row r="199" spans="2:20" s="3" customFormat="1" ht="76.900000000000006" customHeight="1" x14ac:dyDescent="0.2">
      <c r="B199" s="283" t="s">
        <v>693</v>
      </c>
      <c r="C199" s="284"/>
      <c r="D199" s="283"/>
      <c r="E199" s="284"/>
      <c r="F199" s="283" t="s">
        <v>941</v>
      </c>
      <c r="G199" s="285"/>
      <c r="H199" s="285"/>
      <c r="I199" s="284"/>
      <c r="J199" s="280" t="s">
        <v>978</v>
      </c>
      <c r="K199" s="281"/>
      <c r="L199" s="281"/>
      <c r="M199" s="281"/>
      <c r="N199" s="281"/>
      <c r="O199" s="281"/>
      <c r="P199" s="281"/>
      <c r="Q199" s="281"/>
      <c r="R199" s="281"/>
      <c r="S199" s="281"/>
      <c r="T199" s="282"/>
    </row>
    <row r="200" spans="2:20" s="3" customFormat="1" ht="61.9" customHeight="1" x14ac:dyDescent="0.2">
      <c r="B200" s="283" t="s">
        <v>942</v>
      </c>
      <c r="C200" s="284"/>
      <c r="D200" s="283"/>
      <c r="E200" s="284"/>
      <c r="F200" s="283" t="s">
        <v>799</v>
      </c>
      <c r="G200" s="285"/>
      <c r="H200" s="285"/>
      <c r="I200" s="284"/>
      <c r="J200" s="280" t="s">
        <v>1084</v>
      </c>
      <c r="K200" s="281"/>
      <c r="L200" s="281"/>
      <c r="M200" s="281"/>
      <c r="N200" s="281"/>
      <c r="O200" s="281"/>
      <c r="P200" s="281"/>
      <c r="Q200" s="281"/>
      <c r="R200" s="281"/>
      <c r="S200" s="281"/>
      <c r="T200" s="282"/>
    </row>
    <row r="201" spans="2:20" s="3" customFormat="1" ht="82.15" customHeight="1" x14ac:dyDescent="0.2">
      <c r="B201" s="283" t="s">
        <v>612</v>
      </c>
      <c r="C201" s="284"/>
      <c r="D201" s="283" t="s">
        <v>698</v>
      </c>
      <c r="E201" s="284"/>
      <c r="F201" s="283" t="s">
        <v>678</v>
      </c>
      <c r="G201" s="285"/>
      <c r="H201" s="285"/>
      <c r="I201" s="284"/>
      <c r="J201" s="280" t="s">
        <v>1085</v>
      </c>
      <c r="K201" s="281"/>
      <c r="L201" s="281"/>
      <c r="M201" s="281"/>
      <c r="N201" s="281"/>
      <c r="O201" s="281"/>
      <c r="P201" s="281"/>
      <c r="Q201" s="281"/>
      <c r="R201" s="281"/>
      <c r="S201" s="281"/>
      <c r="T201" s="282"/>
    </row>
    <row r="202" spans="2:20" s="3" customFormat="1" ht="48" customHeight="1" x14ac:dyDescent="0.2">
      <c r="B202" s="283" t="s">
        <v>699</v>
      </c>
      <c r="C202" s="284"/>
      <c r="D202" s="283" t="s">
        <v>646</v>
      </c>
      <c r="E202" s="284"/>
      <c r="F202" s="283" t="s">
        <v>800</v>
      </c>
      <c r="G202" s="285"/>
      <c r="H202" s="285"/>
      <c r="I202" s="284"/>
      <c r="J202" s="280" t="s">
        <v>801</v>
      </c>
      <c r="K202" s="281"/>
      <c r="L202" s="281"/>
      <c r="M202" s="281"/>
      <c r="N202" s="281"/>
      <c r="O202" s="281"/>
      <c r="P202" s="281"/>
      <c r="Q202" s="281"/>
      <c r="R202" s="281"/>
      <c r="S202" s="281"/>
      <c r="T202" s="282"/>
    </row>
    <row r="203" spans="2:20" s="3" customFormat="1" ht="54.6" customHeight="1" x14ac:dyDescent="0.2">
      <c r="B203" s="283" t="s">
        <v>646</v>
      </c>
      <c r="C203" s="284"/>
      <c r="D203" s="283" t="s">
        <v>633</v>
      </c>
      <c r="E203" s="284"/>
      <c r="F203" s="283" t="s">
        <v>778</v>
      </c>
      <c r="G203" s="285"/>
      <c r="H203" s="285"/>
      <c r="I203" s="284"/>
      <c r="J203" s="280" t="s">
        <v>979</v>
      </c>
      <c r="K203" s="281"/>
      <c r="L203" s="281"/>
      <c r="M203" s="281"/>
      <c r="N203" s="281"/>
      <c r="O203" s="281"/>
      <c r="P203" s="281"/>
      <c r="Q203" s="281"/>
      <c r="R203" s="281"/>
      <c r="S203" s="281"/>
      <c r="T203" s="282"/>
    </row>
    <row r="204" spans="2:20" s="3" customFormat="1" ht="69" customHeight="1" x14ac:dyDescent="0.2">
      <c r="B204" s="283" t="s">
        <v>1086</v>
      </c>
      <c r="C204" s="284"/>
      <c r="D204" s="283" t="s">
        <v>613</v>
      </c>
      <c r="E204" s="284"/>
      <c r="F204" s="277" t="s">
        <v>700</v>
      </c>
      <c r="G204" s="278"/>
      <c r="H204" s="278"/>
      <c r="I204" s="279"/>
      <c r="J204" s="280" t="s">
        <v>1087</v>
      </c>
      <c r="K204" s="281"/>
      <c r="L204" s="281"/>
      <c r="M204" s="281"/>
      <c r="N204" s="281"/>
      <c r="O204" s="281"/>
      <c r="P204" s="281"/>
      <c r="Q204" s="281"/>
      <c r="R204" s="281"/>
      <c r="S204" s="281"/>
      <c r="T204" s="282"/>
    </row>
    <row r="205" spans="2:20" s="3" customFormat="1" ht="40.15" customHeight="1" x14ac:dyDescent="0.2">
      <c r="B205" s="277" t="s">
        <v>647</v>
      </c>
      <c r="C205" s="279"/>
      <c r="D205" s="283" t="s">
        <v>694</v>
      </c>
      <c r="E205" s="284"/>
      <c r="F205" s="277" t="s">
        <v>640</v>
      </c>
      <c r="G205" s="278"/>
      <c r="H205" s="278"/>
      <c r="I205" s="279"/>
      <c r="J205" s="280" t="s">
        <v>679</v>
      </c>
      <c r="K205" s="281"/>
      <c r="L205" s="281"/>
      <c r="M205" s="281"/>
      <c r="N205" s="281"/>
      <c r="O205" s="281"/>
      <c r="P205" s="281"/>
      <c r="Q205" s="281"/>
      <c r="R205" s="281"/>
      <c r="S205" s="281"/>
      <c r="T205" s="282"/>
    </row>
    <row r="206" spans="2:20" s="3" customFormat="1" ht="36" customHeight="1" x14ac:dyDescent="0.2">
      <c r="B206" s="277"/>
      <c r="C206" s="279"/>
      <c r="D206" s="283"/>
      <c r="E206" s="284"/>
      <c r="F206" s="277" t="s">
        <v>1088</v>
      </c>
      <c r="G206" s="278"/>
      <c r="H206" s="278"/>
      <c r="I206" s="279"/>
      <c r="J206" s="280" t="s">
        <v>1089</v>
      </c>
      <c r="K206" s="281"/>
      <c r="L206" s="281"/>
      <c r="M206" s="281"/>
      <c r="N206" s="281"/>
      <c r="O206" s="281"/>
      <c r="P206" s="281"/>
      <c r="Q206" s="281"/>
      <c r="R206" s="281"/>
      <c r="S206" s="281"/>
      <c r="T206" s="282"/>
    </row>
    <row r="207" spans="2:20" s="3" customFormat="1" ht="36" customHeight="1" x14ac:dyDescent="0.2">
      <c r="B207" s="283"/>
      <c r="C207" s="284"/>
      <c r="D207" s="283"/>
      <c r="E207" s="284"/>
      <c r="F207" s="283" t="s">
        <v>596</v>
      </c>
      <c r="G207" s="285"/>
      <c r="H207" s="285"/>
      <c r="I207" s="284"/>
      <c r="J207" s="280" t="s">
        <v>597</v>
      </c>
      <c r="K207" s="281"/>
      <c r="L207" s="281"/>
      <c r="M207" s="281"/>
      <c r="N207" s="281"/>
      <c r="O207" s="281"/>
      <c r="P207" s="281"/>
      <c r="Q207" s="281"/>
      <c r="R207" s="281"/>
      <c r="S207" s="281"/>
      <c r="T207" s="282"/>
    </row>
    <row r="208" spans="2:20" s="3" customFormat="1" ht="41.65" customHeight="1" x14ac:dyDescent="0.2">
      <c r="B208" s="312" t="s">
        <v>85</v>
      </c>
      <c r="C208" s="315" t="s">
        <v>500</v>
      </c>
      <c r="D208" s="316"/>
      <c r="E208" s="316"/>
      <c r="F208" s="316"/>
      <c r="G208" s="316"/>
      <c r="H208" s="316"/>
      <c r="I208" s="316"/>
      <c r="J208" s="316"/>
      <c r="K208" s="316"/>
      <c r="L208" s="316"/>
      <c r="M208" s="316"/>
      <c r="N208" s="316"/>
      <c r="O208" s="316"/>
      <c r="P208" s="316"/>
      <c r="Q208" s="316"/>
      <c r="R208" s="316"/>
      <c r="S208" s="316"/>
      <c r="T208" s="317"/>
    </row>
    <row r="209" spans="2:20" s="3" customFormat="1" ht="22.5" customHeight="1" x14ac:dyDescent="0.2">
      <c r="B209" s="313"/>
      <c r="C209" s="292" t="s">
        <v>115</v>
      </c>
      <c r="D209" s="293"/>
      <c r="E209" s="293"/>
      <c r="F209" s="293"/>
      <c r="G209" s="293"/>
      <c r="H209" s="293"/>
      <c r="I209" s="293"/>
      <c r="J209" s="293"/>
      <c r="K209" s="293"/>
      <c r="L209" s="294"/>
      <c r="M209" s="292"/>
      <c r="N209" s="293"/>
      <c r="O209" s="293"/>
      <c r="P209" s="293"/>
      <c r="Q209" s="293"/>
      <c r="R209" s="293"/>
      <c r="S209" s="293"/>
      <c r="T209" s="294"/>
    </row>
    <row r="210" spans="2:20" s="3" customFormat="1" ht="22.5" customHeight="1" x14ac:dyDescent="0.2">
      <c r="B210" s="313"/>
      <c r="C210" s="270" t="s">
        <v>73</v>
      </c>
      <c r="D210" s="270"/>
      <c r="E210" s="270"/>
      <c r="F210" s="270" t="s">
        <v>439</v>
      </c>
      <c r="G210" s="270"/>
      <c r="H210" s="270" t="s">
        <v>63</v>
      </c>
      <c r="I210" s="270"/>
      <c r="J210" s="270" t="s">
        <v>86</v>
      </c>
      <c r="K210" s="270"/>
      <c r="L210" s="270"/>
      <c r="M210" s="302"/>
      <c r="N210" s="303"/>
      <c r="O210" s="303"/>
      <c r="P210" s="303"/>
      <c r="Q210" s="303"/>
      <c r="R210" s="303"/>
      <c r="S210" s="303"/>
      <c r="T210" s="304"/>
    </row>
    <row r="211" spans="2:20" s="3" customFormat="1" ht="22.5" customHeight="1" x14ac:dyDescent="0.2">
      <c r="B211" s="313"/>
      <c r="C211" s="287" t="s">
        <v>75</v>
      </c>
      <c r="D211" s="287"/>
      <c r="E211" s="287"/>
      <c r="F211" s="295">
        <f>+H214/100</f>
        <v>0.4355</v>
      </c>
      <c r="G211" s="295"/>
      <c r="H211" s="295">
        <v>0.56789999999999996</v>
      </c>
      <c r="I211" s="295"/>
      <c r="J211" s="291">
        <f>F211-H211</f>
        <v>-0.13239999999999996</v>
      </c>
      <c r="K211" s="291"/>
      <c r="L211" s="291"/>
      <c r="M211" s="305"/>
      <c r="N211" s="306"/>
      <c r="O211" s="306"/>
      <c r="P211" s="306"/>
      <c r="Q211" s="306"/>
      <c r="R211" s="306"/>
      <c r="S211" s="306"/>
      <c r="T211" s="307"/>
    </row>
    <row r="212" spans="2:20" s="3" customFormat="1" ht="22.5" customHeight="1" x14ac:dyDescent="0.2">
      <c r="B212" s="313"/>
      <c r="C212" s="91"/>
      <c r="D212" s="91"/>
      <c r="E212" s="91"/>
      <c r="F212" s="90"/>
      <c r="G212" s="90"/>
      <c r="H212" s="90"/>
      <c r="I212" s="90"/>
      <c r="J212" s="90"/>
      <c r="K212" s="90"/>
      <c r="L212" s="90"/>
      <c r="M212" s="305"/>
      <c r="N212" s="306"/>
      <c r="O212" s="306"/>
      <c r="P212" s="306"/>
      <c r="Q212" s="306"/>
      <c r="R212" s="306"/>
      <c r="S212" s="306"/>
      <c r="T212" s="307"/>
    </row>
    <row r="213" spans="2:20" s="3" customFormat="1" ht="27" customHeight="1" x14ac:dyDescent="0.2">
      <c r="B213" s="313"/>
      <c r="C213" s="270" t="s">
        <v>76</v>
      </c>
      <c r="D213" s="270"/>
      <c r="E213" s="296" t="s">
        <v>65</v>
      </c>
      <c r="F213" s="297"/>
      <c r="G213" s="93" t="s">
        <v>77</v>
      </c>
      <c r="H213" s="291" t="s">
        <v>78</v>
      </c>
      <c r="I213" s="291"/>
      <c r="J213" s="93" t="s">
        <v>79</v>
      </c>
      <c r="K213" s="291" t="s">
        <v>80</v>
      </c>
      <c r="L213" s="291"/>
      <c r="M213" s="305"/>
      <c r="N213" s="306"/>
      <c r="O213" s="306"/>
      <c r="P213" s="306"/>
      <c r="Q213" s="306"/>
      <c r="R213" s="306"/>
      <c r="S213" s="306"/>
      <c r="T213" s="307"/>
    </row>
    <row r="214" spans="2:20" s="3" customFormat="1" ht="30" customHeight="1" x14ac:dyDescent="0.2">
      <c r="B214" s="313"/>
      <c r="C214" s="318">
        <f>I153</f>
        <v>43044</v>
      </c>
      <c r="D214" s="318"/>
      <c r="E214" s="289">
        <f>J153</f>
        <v>44772</v>
      </c>
      <c r="F214" s="290"/>
      <c r="G214" s="17">
        <f>K153</f>
        <v>1728</v>
      </c>
      <c r="H214" s="319">
        <v>43.55</v>
      </c>
      <c r="I214" s="320"/>
      <c r="J214" s="320"/>
      <c r="K214" s="320"/>
      <c r="L214" s="321"/>
      <c r="M214" s="305"/>
      <c r="N214" s="306"/>
      <c r="O214" s="306"/>
      <c r="P214" s="306"/>
      <c r="Q214" s="306"/>
      <c r="R214" s="306"/>
      <c r="S214" s="306"/>
      <c r="T214" s="307"/>
    </row>
    <row r="215" spans="2:20" s="3" customFormat="1" ht="25.5" customHeight="1" x14ac:dyDescent="0.2">
      <c r="B215" s="313"/>
      <c r="C215" s="91"/>
      <c r="D215" s="92"/>
      <c r="E215" s="89"/>
      <c r="F215" s="17"/>
      <c r="G215" s="20"/>
      <c r="H215" s="20"/>
      <c r="I215" s="17"/>
      <c r="J215" s="19"/>
      <c r="K215" s="19"/>
      <c r="L215" s="90"/>
      <c r="M215" s="305"/>
      <c r="N215" s="306"/>
      <c r="O215" s="306"/>
      <c r="P215" s="306"/>
      <c r="Q215" s="306"/>
      <c r="R215" s="306"/>
      <c r="S215" s="306"/>
      <c r="T215" s="307"/>
    </row>
    <row r="216" spans="2:20" s="3" customFormat="1" ht="19.5" customHeight="1" x14ac:dyDescent="0.2">
      <c r="B216" s="313"/>
      <c r="C216" s="292" t="s">
        <v>81</v>
      </c>
      <c r="D216" s="293"/>
      <c r="E216" s="293"/>
      <c r="F216" s="293"/>
      <c r="G216" s="293"/>
      <c r="H216" s="293"/>
      <c r="I216" s="293"/>
      <c r="J216" s="293"/>
      <c r="K216" s="293"/>
      <c r="L216" s="294"/>
      <c r="M216" s="308"/>
      <c r="N216" s="309"/>
      <c r="O216" s="309"/>
      <c r="P216" s="309"/>
      <c r="Q216" s="309"/>
      <c r="R216" s="309"/>
      <c r="S216" s="309"/>
      <c r="T216" s="310"/>
    </row>
    <row r="217" spans="2:20" s="3" customFormat="1" ht="22.5" customHeight="1" x14ac:dyDescent="0.2">
      <c r="B217" s="313"/>
      <c r="C217" s="298" t="s">
        <v>82</v>
      </c>
      <c r="D217" s="691"/>
      <c r="E217" s="691"/>
      <c r="F217" s="299"/>
      <c r="G217" s="322" t="s">
        <v>598</v>
      </c>
      <c r="H217" s="322"/>
      <c r="I217" s="322"/>
      <c r="J217" s="322"/>
      <c r="K217" s="322" t="s">
        <v>83</v>
      </c>
      <c r="L217" s="322"/>
      <c r="M217" s="322"/>
      <c r="N217" s="322"/>
      <c r="O217" s="322"/>
      <c r="P217" s="322"/>
      <c r="Q217" s="322"/>
      <c r="R217" s="322"/>
      <c r="S217" s="322"/>
      <c r="T217" s="322"/>
    </row>
    <row r="218" spans="2:20" ht="35.25" customHeight="1" x14ac:dyDescent="0.2">
      <c r="B218" s="313"/>
      <c r="C218" s="547" t="s">
        <v>84</v>
      </c>
      <c r="D218" s="547"/>
      <c r="E218" s="298" t="s">
        <v>440</v>
      </c>
      <c r="F218" s="299"/>
      <c r="G218" s="322"/>
      <c r="H218" s="322"/>
      <c r="I218" s="322"/>
      <c r="J218" s="322"/>
      <c r="K218" s="322"/>
      <c r="L218" s="322"/>
      <c r="M218" s="322"/>
      <c r="N218" s="322"/>
      <c r="O218" s="322"/>
      <c r="P218" s="322"/>
      <c r="Q218" s="322"/>
      <c r="R218" s="322"/>
      <c r="S218" s="322"/>
      <c r="T218" s="322"/>
    </row>
    <row r="219" spans="2:20" ht="72" customHeight="1" x14ac:dyDescent="0.2">
      <c r="B219" s="313"/>
      <c r="C219" s="275" t="s">
        <v>685</v>
      </c>
      <c r="D219" s="276"/>
      <c r="E219" s="275"/>
      <c r="F219" s="276"/>
      <c r="G219" s="277" t="s">
        <v>635</v>
      </c>
      <c r="H219" s="278"/>
      <c r="I219" s="278"/>
      <c r="J219" s="279"/>
      <c r="K219" s="280" t="s">
        <v>1093</v>
      </c>
      <c r="L219" s="281"/>
      <c r="M219" s="281"/>
      <c r="N219" s="281"/>
      <c r="O219" s="281"/>
      <c r="P219" s="281"/>
      <c r="Q219" s="281"/>
      <c r="R219" s="281"/>
      <c r="S219" s="281"/>
      <c r="T219" s="282"/>
    </row>
    <row r="220" spans="2:20" ht="69.599999999999994" customHeight="1" x14ac:dyDescent="0.2">
      <c r="B220" s="313"/>
      <c r="C220" s="275" t="s">
        <v>1094</v>
      </c>
      <c r="D220" s="276"/>
      <c r="E220" s="275"/>
      <c r="F220" s="276"/>
      <c r="G220" s="277" t="s">
        <v>701</v>
      </c>
      <c r="H220" s="278"/>
      <c r="I220" s="278"/>
      <c r="J220" s="279"/>
      <c r="K220" s="280" t="s">
        <v>1095</v>
      </c>
      <c r="L220" s="281"/>
      <c r="M220" s="281"/>
      <c r="N220" s="281"/>
      <c r="O220" s="281"/>
      <c r="P220" s="281"/>
      <c r="Q220" s="281"/>
      <c r="R220" s="281"/>
      <c r="S220" s="281"/>
      <c r="T220" s="282"/>
    </row>
    <row r="221" spans="2:20" ht="134.44999999999999" customHeight="1" x14ac:dyDescent="0.2">
      <c r="B221" s="313"/>
      <c r="C221" s="275" t="s">
        <v>686</v>
      </c>
      <c r="D221" s="276"/>
      <c r="E221" s="275"/>
      <c r="F221" s="276"/>
      <c r="G221" s="277" t="s">
        <v>702</v>
      </c>
      <c r="H221" s="278"/>
      <c r="I221" s="278"/>
      <c r="J221" s="279"/>
      <c r="K221" s="280" t="s">
        <v>1096</v>
      </c>
      <c r="L221" s="281"/>
      <c r="M221" s="281"/>
      <c r="N221" s="281"/>
      <c r="O221" s="281"/>
      <c r="P221" s="281"/>
      <c r="Q221" s="281"/>
      <c r="R221" s="281"/>
      <c r="S221" s="281"/>
      <c r="T221" s="282"/>
    </row>
    <row r="222" spans="2:20" ht="44.45" customHeight="1" x14ac:dyDescent="0.2">
      <c r="B222" s="313"/>
      <c r="C222" s="275" t="s">
        <v>1097</v>
      </c>
      <c r="D222" s="276"/>
      <c r="E222" s="275" t="s">
        <v>1098</v>
      </c>
      <c r="F222" s="276"/>
      <c r="G222" s="277" t="s">
        <v>1099</v>
      </c>
      <c r="H222" s="278"/>
      <c r="I222" s="278"/>
      <c r="J222" s="279"/>
      <c r="K222" s="280" t="s">
        <v>1100</v>
      </c>
      <c r="L222" s="281"/>
      <c r="M222" s="281"/>
      <c r="N222" s="281"/>
      <c r="O222" s="281"/>
      <c r="P222" s="281"/>
      <c r="Q222" s="281"/>
      <c r="R222" s="281"/>
      <c r="S222" s="281"/>
      <c r="T222" s="314"/>
    </row>
    <row r="223" spans="2:20" ht="126" customHeight="1" x14ac:dyDescent="0.2">
      <c r="B223" s="313"/>
      <c r="C223" s="275" t="s">
        <v>943</v>
      </c>
      <c r="D223" s="276"/>
      <c r="E223" s="275"/>
      <c r="F223" s="276"/>
      <c r="G223" s="277" t="s">
        <v>1101</v>
      </c>
      <c r="H223" s="278"/>
      <c r="I223" s="278"/>
      <c r="J223" s="279"/>
      <c r="K223" s="280" t="s">
        <v>1118</v>
      </c>
      <c r="L223" s="281"/>
      <c r="M223" s="281"/>
      <c r="N223" s="281"/>
      <c r="O223" s="281"/>
      <c r="P223" s="281"/>
      <c r="Q223" s="281"/>
      <c r="R223" s="281"/>
      <c r="S223" s="281"/>
      <c r="T223" s="282"/>
    </row>
    <row r="224" spans="2:20" s="3" customFormat="1" ht="67.900000000000006" customHeight="1" x14ac:dyDescent="0.2">
      <c r="B224" s="313"/>
      <c r="C224" s="275" t="s">
        <v>802</v>
      </c>
      <c r="D224" s="276"/>
      <c r="E224" s="275"/>
      <c r="F224" s="276"/>
      <c r="G224" s="277" t="s">
        <v>803</v>
      </c>
      <c r="H224" s="278"/>
      <c r="I224" s="278"/>
      <c r="J224" s="279"/>
      <c r="K224" s="280" t="s">
        <v>989</v>
      </c>
      <c r="L224" s="281"/>
      <c r="M224" s="281"/>
      <c r="N224" s="281"/>
      <c r="O224" s="281"/>
      <c r="P224" s="281"/>
      <c r="Q224" s="281"/>
      <c r="R224" s="281"/>
      <c r="S224" s="281"/>
      <c r="T224" s="282"/>
    </row>
    <row r="225" spans="2:20" s="3" customFormat="1" ht="56.45" customHeight="1" x14ac:dyDescent="0.2">
      <c r="B225" s="313"/>
      <c r="C225" s="275" t="s">
        <v>648</v>
      </c>
      <c r="D225" s="276"/>
      <c r="E225" s="275" t="s">
        <v>703</v>
      </c>
      <c r="F225" s="276"/>
      <c r="G225" s="277" t="s">
        <v>980</v>
      </c>
      <c r="H225" s="278"/>
      <c r="I225" s="278"/>
      <c r="J225" s="279"/>
      <c r="K225" s="280" t="s">
        <v>981</v>
      </c>
      <c r="L225" s="281"/>
      <c r="M225" s="281"/>
      <c r="N225" s="281"/>
      <c r="O225" s="281"/>
      <c r="P225" s="281"/>
      <c r="Q225" s="281"/>
      <c r="R225" s="281"/>
      <c r="S225" s="281"/>
      <c r="T225" s="282"/>
    </row>
    <row r="226" spans="2:20" s="3" customFormat="1" ht="60" customHeight="1" x14ac:dyDescent="0.2">
      <c r="B226" s="313"/>
      <c r="C226" s="275" t="s">
        <v>804</v>
      </c>
      <c r="D226" s="276"/>
      <c r="E226" s="275" t="s">
        <v>982</v>
      </c>
      <c r="F226" s="276"/>
      <c r="G226" s="277" t="s">
        <v>1102</v>
      </c>
      <c r="H226" s="278"/>
      <c r="I226" s="278"/>
      <c r="J226" s="279"/>
      <c r="K226" s="280" t="s">
        <v>1103</v>
      </c>
      <c r="L226" s="281"/>
      <c r="M226" s="281"/>
      <c r="N226" s="281"/>
      <c r="O226" s="281"/>
      <c r="P226" s="281"/>
      <c r="Q226" s="281"/>
      <c r="R226" s="281"/>
      <c r="S226" s="281"/>
      <c r="T226" s="282"/>
    </row>
    <row r="227" spans="2:20" s="3" customFormat="1" ht="34.15" customHeight="1" x14ac:dyDescent="0.2">
      <c r="B227" s="313"/>
      <c r="C227" s="275" t="s">
        <v>1104</v>
      </c>
      <c r="D227" s="276"/>
      <c r="E227" s="275"/>
      <c r="F227" s="276"/>
      <c r="G227" s="277" t="s">
        <v>1105</v>
      </c>
      <c r="H227" s="278"/>
      <c r="I227" s="278"/>
      <c r="J227" s="279"/>
      <c r="K227" s="287" t="s">
        <v>1106</v>
      </c>
      <c r="L227" s="287"/>
      <c r="M227" s="287"/>
      <c r="N227" s="287"/>
      <c r="O227" s="287"/>
      <c r="P227" s="287"/>
      <c r="Q227" s="287"/>
      <c r="R227" s="287"/>
      <c r="S227" s="287"/>
      <c r="T227" s="288"/>
    </row>
    <row r="228" spans="2:20" s="3" customFormat="1" ht="71.45" customHeight="1" x14ac:dyDescent="0.2">
      <c r="B228" s="313"/>
      <c r="C228" s="275" t="s">
        <v>641</v>
      </c>
      <c r="D228" s="276"/>
      <c r="E228" s="275"/>
      <c r="F228" s="276"/>
      <c r="G228" s="277" t="s">
        <v>983</v>
      </c>
      <c r="H228" s="278"/>
      <c r="I228" s="278"/>
      <c r="J228" s="279"/>
      <c r="K228" s="280" t="s">
        <v>1107</v>
      </c>
      <c r="L228" s="281"/>
      <c r="M228" s="281"/>
      <c r="N228" s="281"/>
      <c r="O228" s="281"/>
      <c r="P228" s="281"/>
      <c r="Q228" s="281"/>
      <c r="R228" s="281"/>
      <c r="S228" s="281"/>
      <c r="T228" s="282"/>
    </row>
    <row r="229" spans="2:20" s="3" customFormat="1" ht="116.45" customHeight="1" x14ac:dyDescent="0.2">
      <c r="B229" s="313"/>
      <c r="C229" s="275" t="s">
        <v>614</v>
      </c>
      <c r="D229" s="276"/>
      <c r="E229" s="275"/>
      <c r="F229" s="276"/>
      <c r="G229" s="277" t="s">
        <v>773</v>
      </c>
      <c r="H229" s="278"/>
      <c r="I229" s="278"/>
      <c r="J229" s="279"/>
      <c r="K229" s="280" t="s">
        <v>1108</v>
      </c>
      <c r="L229" s="281"/>
      <c r="M229" s="281"/>
      <c r="N229" s="281"/>
      <c r="O229" s="281"/>
      <c r="P229" s="281"/>
      <c r="Q229" s="281"/>
      <c r="R229" s="281"/>
      <c r="S229" s="281"/>
      <c r="T229" s="282"/>
    </row>
    <row r="230" spans="2:20" s="3" customFormat="1" ht="42" customHeight="1" x14ac:dyDescent="0.2">
      <c r="B230" s="154"/>
      <c r="C230" s="275" t="s">
        <v>599</v>
      </c>
      <c r="D230" s="276"/>
      <c r="E230" s="275"/>
      <c r="F230" s="276"/>
      <c r="G230" s="640" t="s">
        <v>1109</v>
      </c>
      <c r="H230" s="640"/>
      <c r="I230" s="640"/>
      <c r="J230" s="640"/>
      <c r="K230" s="280" t="s">
        <v>1110</v>
      </c>
      <c r="L230" s="281"/>
      <c r="M230" s="281"/>
      <c r="N230" s="281"/>
      <c r="O230" s="281"/>
      <c r="P230" s="281"/>
      <c r="Q230" s="281"/>
      <c r="R230" s="281"/>
      <c r="S230" s="281"/>
      <c r="T230" s="282"/>
    </row>
    <row r="231" spans="2:20" s="3" customFormat="1" ht="43.15" customHeight="1" x14ac:dyDescent="0.2">
      <c r="B231" s="154"/>
      <c r="C231" s="275" t="s">
        <v>621</v>
      </c>
      <c r="D231" s="276"/>
      <c r="E231" s="275"/>
      <c r="F231" s="276"/>
      <c r="G231" s="640" t="s">
        <v>622</v>
      </c>
      <c r="H231" s="640"/>
      <c r="I231" s="640"/>
      <c r="J231" s="640"/>
      <c r="K231" s="660" t="s">
        <v>1111</v>
      </c>
      <c r="L231" s="660"/>
      <c r="M231" s="660"/>
      <c r="N231" s="660"/>
      <c r="O231" s="660"/>
      <c r="P231" s="660"/>
      <c r="Q231" s="660"/>
      <c r="R231" s="660"/>
      <c r="S231" s="660"/>
      <c r="T231" s="660"/>
    </row>
    <row r="232" spans="2:20" s="3" customFormat="1" ht="72" customHeight="1" x14ac:dyDescent="0.2">
      <c r="B232" s="154"/>
      <c r="C232" s="275" t="s">
        <v>944</v>
      </c>
      <c r="D232" s="276"/>
      <c r="E232" s="275"/>
      <c r="F232" s="276"/>
      <c r="G232" s="640" t="s">
        <v>945</v>
      </c>
      <c r="H232" s="640"/>
      <c r="I232" s="640"/>
      <c r="J232" s="640"/>
      <c r="K232" s="280" t="s">
        <v>946</v>
      </c>
      <c r="L232" s="281"/>
      <c r="M232" s="281"/>
      <c r="N232" s="281"/>
      <c r="O232" s="281"/>
      <c r="P232" s="281"/>
      <c r="Q232" s="281"/>
      <c r="R232" s="281"/>
      <c r="S232" s="281"/>
      <c r="T232" s="282"/>
    </row>
    <row r="233" spans="2:20" s="3" customFormat="1" ht="120.6" customHeight="1" x14ac:dyDescent="0.2">
      <c r="B233" s="188"/>
      <c r="C233" s="275" t="s">
        <v>947</v>
      </c>
      <c r="D233" s="276"/>
      <c r="E233" s="275"/>
      <c r="F233" s="276"/>
      <c r="G233" s="640" t="s">
        <v>984</v>
      </c>
      <c r="H233" s="640"/>
      <c r="I233" s="640"/>
      <c r="J233" s="640"/>
      <c r="K233" s="280" t="s">
        <v>1112</v>
      </c>
      <c r="L233" s="281"/>
      <c r="M233" s="281"/>
      <c r="N233" s="281"/>
      <c r="O233" s="281"/>
      <c r="P233" s="281"/>
      <c r="Q233" s="281"/>
      <c r="R233" s="281"/>
      <c r="S233" s="281"/>
      <c r="T233" s="282"/>
    </row>
    <row r="234" spans="2:20" s="3" customFormat="1" ht="73.150000000000006" customHeight="1" x14ac:dyDescent="0.2">
      <c r="B234" s="188"/>
      <c r="C234" s="275" t="s">
        <v>649</v>
      </c>
      <c r="D234" s="276"/>
      <c r="E234" s="275" t="s">
        <v>695</v>
      </c>
      <c r="F234" s="276"/>
      <c r="G234" s="640" t="s">
        <v>726</v>
      </c>
      <c r="H234" s="640"/>
      <c r="I234" s="640"/>
      <c r="J234" s="640"/>
      <c r="K234" s="280" t="s">
        <v>985</v>
      </c>
      <c r="L234" s="281"/>
      <c r="M234" s="281"/>
      <c r="N234" s="281"/>
      <c r="O234" s="281"/>
      <c r="P234" s="281"/>
      <c r="Q234" s="281"/>
      <c r="R234" s="281"/>
      <c r="S234" s="281"/>
      <c r="T234" s="282"/>
    </row>
    <row r="235" spans="2:20" s="3" customFormat="1" ht="73.150000000000006" customHeight="1" x14ac:dyDescent="0.2">
      <c r="B235" s="190"/>
      <c r="C235" s="275" t="s">
        <v>779</v>
      </c>
      <c r="D235" s="276"/>
      <c r="E235" s="275"/>
      <c r="F235" s="276"/>
      <c r="G235" s="277" t="s">
        <v>780</v>
      </c>
      <c r="H235" s="278"/>
      <c r="I235" s="278"/>
      <c r="J235" s="279"/>
      <c r="K235" s="280" t="s">
        <v>1113</v>
      </c>
      <c r="L235" s="281"/>
      <c r="M235" s="281"/>
      <c r="N235" s="281"/>
      <c r="O235" s="281"/>
      <c r="P235" s="281"/>
      <c r="Q235" s="281"/>
      <c r="R235" s="281"/>
      <c r="S235" s="281"/>
      <c r="T235" s="282"/>
    </row>
    <row r="236" spans="2:20" s="3" customFormat="1" ht="58.15" customHeight="1" x14ac:dyDescent="0.2">
      <c r="B236" s="190"/>
      <c r="C236" s="275" t="s">
        <v>948</v>
      </c>
      <c r="D236" s="276"/>
      <c r="E236" s="275"/>
      <c r="F236" s="276"/>
      <c r="G236" s="277" t="s">
        <v>949</v>
      </c>
      <c r="H236" s="278"/>
      <c r="I236" s="278"/>
      <c r="J236" s="279"/>
      <c r="K236" s="287" t="s">
        <v>1114</v>
      </c>
      <c r="L236" s="287"/>
      <c r="M236" s="287"/>
      <c r="N236" s="287"/>
      <c r="O236" s="287"/>
      <c r="P236" s="287"/>
      <c r="Q236" s="287"/>
      <c r="R236" s="287"/>
      <c r="S236" s="287"/>
      <c r="T236" s="288"/>
    </row>
    <row r="237" spans="2:20" s="3" customFormat="1" ht="37.15" customHeight="1" x14ac:dyDescent="0.2">
      <c r="B237" s="194"/>
      <c r="C237" s="275" t="s">
        <v>950</v>
      </c>
      <c r="D237" s="276"/>
      <c r="E237" s="275"/>
      <c r="F237" s="276"/>
      <c r="G237" s="277" t="s">
        <v>951</v>
      </c>
      <c r="H237" s="278"/>
      <c r="I237" s="278"/>
      <c r="J237" s="279"/>
      <c r="K237" s="286" t="s">
        <v>952</v>
      </c>
      <c r="L237" s="281"/>
      <c r="M237" s="281"/>
      <c r="N237" s="281"/>
      <c r="O237" s="281"/>
      <c r="P237" s="281"/>
      <c r="Q237" s="281"/>
      <c r="R237" s="281"/>
      <c r="S237" s="281"/>
      <c r="T237" s="282"/>
    </row>
    <row r="238" spans="2:20" s="3" customFormat="1" ht="66.599999999999994" customHeight="1" x14ac:dyDescent="0.2">
      <c r="B238" s="194"/>
      <c r="C238" s="275" t="s">
        <v>953</v>
      </c>
      <c r="D238" s="276"/>
      <c r="E238" s="275"/>
      <c r="F238" s="276"/>
      <c r="G238" s="277" t="s">
        <v>954</v>
      </c>
      <c r="H238" s="278"/>
      <c r="I238" s="278"/>
      <c r="J238" s="279"/>
      <c r="K238" s="287" t="s">
        <v>1115</v>
      </c>
      <c r="L238" s="287"/>
      <c r="M238" s="287"/>
      <c r="N238" s="287"/>
      <c r="O238" s="287"/>
      <c r="P238" s="287"/>
      <c r="Q238" s="287"/>
      <c r="R238" s="287"/>
      <c r="S238" s="287"/>
      <c r="T238" s="288"/>
    </row>
    <row r="239" spans="2:20" s="3" customFormat="1" ht="62.45" customHeight="1" x14ac:dyDescent="0.2">
      <c r="B239" s="194"/>
      <c r="C239" s="275" t="s">
        <v>955</v>
      </c>
      <c r="D239" s="276"/>
      <c r="E239" s="275"/>
      <c r="F239" s="276"/>
      <c r="G239" s="277" t="s">
        <v>956</v>
      </c>
      <c r="H239" s="278"/>
      <c r="I239" s="278"/>
      <c r="J239" s="279"/>
      <c r="K239" s="280" t="s">
        <v>1116</v>
      </c>
      <c r="L239" s="281"/>
      <c r="M239" s="281"/>
      <c r="N239" s="281"/>
      <c r="O239" s="281"/>
      <c r="P239" s="281"/>
      <c r="Q239" s="281"/>
      <c r="R239" s="281"/>
      <c r="S239" s="281"/>
      <c r="T239" s="282"/>
    </row>
    <row r="240" spans="2:20" s="3" customFormat="1" ht="54" customHeight="1" x14ac:dyDescent="0.2">
      <c r="B240" s="190"/>
      <c r="C240" s="275" t="s">
        <v>957</v>
      </c>
      <c r="D240" s="276"/>
      <c r="E240" s="275" t="s">
        <v>958</v>
      </c>
      <c r="F240" s="276"/>
      <c r="G240" s="277" t="s">
        <v>959</v>
      </c>
      <c r="H240" s="278"/>
      <c r="I240" s="278"/>
      <c r="J240" s="279"/>
      <c r="K240" s="280" t="s">
        <v>986</v>
      </c>
      <c r="L240" s="281"/>
      <c r="M240" s="281"/>
      <c r="N240" s="281"/>
      <c r="O240" s="281"/>
      <c r="P240" s="281"/>
      <c r="Q240" s="281"/>
      <c r="R240" s="281"/>
      <c r="S240" s="281"/>
      <c r="T240" s="282"/>
    </row>
    <row r="241" spans="2:22" s="3" customFormat="1" ht="67.150000000000006" customHeight="1" x14ac:dyDescent="0.2">
      <c r="B241" s="261"/>
      <c r="C241" s="275" t="s">
        <v>960</v>
      </c>
      <c r="D241" s="276"/>
      <c r="E241" s="275"/>
      <c r="F241" s="276"/>
      <c r="G241" s="277" t="s">
        <v>987</v>
      </c>
      <c r="H241" s="278"/>
      <c r="I241" s="278"/>
      <c r="J241" s="279"/>
      <c r="K241" s="280" t="s">
        <v>988</v>
      </c>
      <c r="L241" s="281"/>
      <c r="M241" s="281"/>
      <c r="N241" s="281"/>
      <c r="O241" s="281"/>
      <c r="P241" s="281"/>
      <c r="Q241" s="281"/>
      <c r="R241" s="281"/>
      <c r="S241" s="281"/>
      <c r="T241" s="282"/>
    </row>
    <row r="242" spans="2:22" s="3" customFormat="1" ht="30" customHeight="1" x14ac:dyDescent="0.2">
      <c r="B242" s="261"/>
      <c r="C242" s="275" t="s">
        <v>961</v>
      </c>
      <c r="D242" s="276"/>
      <c r="E242" s="275"/>
      <c r="F242" s="276"/>
      <c r="G242" s="277" t="s">
        <v>962</v>
      </c>
      <c r="H242" s="278"/>
      <c r="I242" s="278"/>
      <c r="J242" s="279"/>
      <c r="K242" s="280" t="s">
        <v>1117</v>
      </c>
      <c r="L242" s="281"/>
      <c r="M242" s="281"/>
      <c r="N242" s="281"/>
      <c r="O242" s="281"/>
      <c r="P242" s="281"/>
      <c r="Q242" s="281"/>
      <c r="R242" s="281"/>
      <c r="S242" s="281"/>
      <c r="T242" s="282"/>
    </row>
    <row r="243" spans="2:22" s="3" customFormat="1" ht="43.15" customHeight="1" x14ac:dyDescent="0.2">
      <c r="B243" s="190"/>
      <c r="C243" s="275"/>
      <c r="D243" s="276"/>
      <c r="E243" s="275"/>
      <c r="F243" s="276"/>
      <c r="G243" s="283" t="s">
        <v>596</v>
      </c>
      <c r="H243" s="285"/>
      <c r="I243" s="285"/>
      <c r="J243" s="284"/>
      <c r="K243" s="280" t="s">
        <v>597</v>
      </c>
      <c r="L243" s="281"/>
      <c r="M243" s="281"/>
      <c r="N243" s="281"/>
      <c r="O243" s="281"/>
      <c r="P243" s="281"/>
      <c r="Q243" s="281"/>
      <c r="R243" s="281"/>
      <c r="S243" s="281"/>
      <c r="T243" s="282"/>
    </row>
    <row r="244" spans="2:22" s="22" customFormat="1" x14ac:dyDescent="0.2">
      <c r="B244" s="655"/>
      <c r="C244" s="656"/>
      <c r="D244" s="656"/>
      <c r="E244" s="656"/>
      <c r="F244" s="656"/>
      <c r="G244" s="656"/>
      <c r="H244" s="656"/>
      <c r="I244" s="656"/>
      <c r="J244" s="656"/>
      <c r="K244" s="656"/>
      <c r="L244" s="656"/>
      <c r="M244" s="656"/>
      <c r="N244" s="656"/>
      <c r="O244" s="656"/>
      <c r="P244" s="656"/>
      <c r="Q244" s="656"/>
      <c r="R244" s="656"/>
      <c r="S244" s="656"/>
      <c r="T244" s="657"/>
    </row>
    <row r="245" spans="2:22" s="22" customFormat="1" ht="30.4" customHeight="1" x14ac:dyDescent="0.2">
      <c r="B245" s="300" t="s">
        <v>87</v>
      </c>
      <c r="C245" s="650" t="s">
        <v>496</v>
      </c>
      <c r="D245" s="651"/>
      <c r="E245" s="651"/>
      <c r="F245" s="651"/>
      <c r="G245" s="651"/>
      <c r="H245" s="651"/>
      <c r="I245" s="651"/>
      <c r="J245" s="651"/>
      <c r="K245" s="651"/>
      <c r="L245" s="651"/>
      <c r="M245" s="651"/>
      <c r="N245" s="651"/>
      <c r="O245" s="651"/>
      <c r="P245" s="651"/>
      <c r="Q245" s="651"/>
      <c r="R245" s="651"/>
      <c r="S245" s="651"/>
      <c r="T245" s="652"/>
    </row>
    <row r="246" spans="2:22" s="3" customFormat="1" ht="14.1" customHeight="1" x14ac:dyDescent="0.2">
      <c r="B246" s="301"/>
      <c r="C246" s="292" t="s">
        <v>115</v>
      </c>
      <c r="D246" s="293"/>
      <c r="E246" s="293"/>
      <c r="F246" s="293"/>
      <c r="G246" s="293"/>
      <c r="H246" s="293"/>
      <c r="I246" s="293"/>
      <c r="J246" s="293"/>
      <c r="K246" s="293"/>
      <c r="L246" s="294"/>
      <c r="M246" s="620"/>
      <c r="N246" s="621"/>
      <c r="O246" s="621"/>
      <c r="P246" s="621"/>
      <c r="Q246" s="621"/>
      <c r="R246" s="621"/>
      <c r="S246" s="621"/>
      <c r="T246" s="622"/>
    </row>
    <row r="247" spans="2:22" s="3" customFormat="1" ht="15" customHeight="1" x14ac:dyDescent="0.2">
      <c r="B247" s="301"/>
      <c r="C247" s="270" t="s">
        <v>73</v>
      </c>
      <c r="D247" s="270"/>
      <c r="E247" s="270"/>
      <c r="F247" s="270" t="s">
        <v>439</v>
      </c>
      <c r="G247" s="270"/>
      <c r="H247" s="270" t="s">
        <v>63</v>
      </c>
      <c r="I247" s="270"/>
      <c r="J247" s="270" t="s">
        <v>74</v>
      </c>
      <c r="K247" s="270"/>
      <c r="L247" s="270"/>
      <c r="M247" s="623"/>
      <c r="N247" s="624"/>
      <c r="O247" s="624"/>
      <c r="P247" s="624"/>
      <c r="Q247" s="624"/>
      <c r="R247" s="624"/>
      <c r="S247" s="624"/>
      <c r="T247" s="625"/>
    </row>
    <row r="248" spans="2:22" s="3" customFormat="1" ht="21.75" customHeight="1" x14ac:dyDescent="0.2">
      <c r="B248" s="301"/>
      <c r="C248" s="267" t="s">
        <v>75</v>
      </c>
      <c r="D248" s="268"/>
      <c r="E248" s="269"/>
      <c r="F248" s="629">
        <v>1</v>
      </c>
      <c r="G248" s="631"/>
      <c r="H248" s="629">
        <v>1</v>
      </c>
      <c r="I248" s="631"/>
      <c r="J248" s="629">
        <f>F248-H248</f>
        <v>0</v>
      </c>
      <c r="K248" s="630"/>
      <c r="L248" s="631"/>
      <c r="M248" s="623"/>
      <c r="N248" s="624"/>
      <c r="O248" s="624"/>
      <c r="P248" s="624"/>
      <c r="Q248" s="624"/>
      <c r="R248" s="624"/>
      <c r="S248" s="624"/>
      <c r="T248" s="625"/>
      <c r="V248" s="103"/>
    </row>
    <row r="249" spans="2:22" s="3" customFormat="1" ht="22.5" customHeight="1" x14ac:dyDescent="0.2">
      <c r="B249" s="301"/>
      <c r="C249" s="91"/>
      <c r="D249" s="91"/>
      <c r="E249" s="91"/>
      <c r="F249" s="90"/>
      <c r="G249" s="90"/>
      <c r="H249" s="90"/>
      <c r="I249" s="90"/>
      <c r="J249" s="90"/>
      <c r="K249" s="90"/>
      <c r="L249" s="90"/>
      <c r="M249" s="623"/>
      <c r="N249" s="624"/>
      <c r="O249" s="624"/>
      <c r="P249" s="624"/>
      <c r="Q249" s="624"/>
      <c r="R249" s="624"/>
      <c r="S249" s="624"/>
      <c r="T249" s="625"/>
    </row>
    <row r="250" spans="2:22" s="3" customFormat="1" ht="37.9" customHeight="1" x14ac:dyDescent="0.2">
      <c r="B250" s="301"/>
      <c r="C250" s="296" t="s">
        <v>76</v>
      </c>
      <c r="D250" s="297"/>
      <c r="E250" s="296" t="s">
        <v>65</v>
      </c>
      <c r="F250" s="297"/>
      <c r="G250" s="93" t="s">
        <v>77</v>
      </c>
      <c r="H250" s="598" t="s">
        <v>78</v>
      </c>
      <c r="I250" s="600"/>
      <c r="J250" s="93" t="s">
        <v>79</v>
      </c>
      <c r="K250" s="598" t="s">
        <v>80</v>
      </c>
      <c r="L250" s="600"/>
      <c r="M250" s="623"/>
      <c r="N250" s="624"/>
      <c r="O250" s="624"/>
      <c r="P250" s="624"/>
      <c r="Q250" s="624"/>
      <c r="R250" s="624"/>
      <c r="S250" s="624"/>
      <c r="T250" s="625"/>
    </row>
    <row r="251" spans="2:22" s="3" customFormat="1" ht="22.5" customHeight="1" x14ac:dyDescent="0.2">
      <c r="B251" s="301"/>
      <c r="C251" s="289">
        <v>42689</v>
      </c>
      <c r="D251" s="290"/>
      <c r="E251" s="289">
        <v>42840</v>
      </c>
      <c r="F251" s="290"/>
      <c r="G251" s="17">
        <f>+K154</f>
        <v>151</v>
      </c>
      <c r="H251" s="653">
        <f>100/G251</f>
        <v>0.66225165562913912</v>
      </c>
      <c r="I251" s="654"/>
      <c r="J251" s="17">
        <v>20</v>
      </c>
      <c r="K251" s="319">
        <v>100</v>
      </c>
      <c r="L251" s="321"/>
      <c r="M251" s="623"/>
      <c r="N251" s="624"/>
      <c r="O251" s="624"/>
      <c r="P251" s="624"/>
      <c r="Q251" s="624"/>
      <c r="R251" s="624"/>
      <c r="S251" s="624"/>
      <c r="T251" s="625"/>
    </row>
    <row r="252" spans="2:22" s="3" customFormat="1" ht="15.75" customHeight="1" x14ac:dyDescent="0.2">
      <c r="B252" s="301"/>
      <c r="C252" s="91"/>
      <c r="D252" s="92"/>
      <c r="E252" s="89"/>
      <c r="F252" s="17"/>
      <c r="G252" s="20"/>
      <c r="H252" s="20"/>
      <c r="I252" s="17"/>
      <c r="J252" s="19"/>
      <c r="K252" s="19"/>
      <c r="L252" s="90"/>
      <c r="M252" s="623"/>
      <c r="N252" s="624"/>
      <c r="O252" s="624"/>
      <c r="P252" s="624"/>
      <c r="Q252" s="624"/>
      <c r="R252" s="624"/>
      <c r="S252" s="624"/>
      <c r="T252" s="625"/>
    </row>
    <row r="253" spans="2:22" s="3" customFormat="1" ht="29.25" customHeight="1" x14ac:dyDescent="0.2">
      <c r="B253" s="301"/>
      <c r="C253" s="292" t="s">
        <v>81</v>
      </c>
      <c r="D253" s="293"/>
      <c r="E253" s="293"/>
      <c r="F253" s="293"/>
      <c r="G253" s="293"/>
      <c r="H253" s="293"/>
      <c r="I253" s="293"/>
      <c r="J253" s="293"/>
      <c r="K253" s="293"/>
      <c r="L253" s="294"/>
      <c r="M253" s="623"/>
      <c r="N253" s="624"/>
      <c r="O253" s="624"/>
      <c r="P253" s="624"/>
      <c r="Q253" s="624"/>
      <c r="R253" s="624"/>
      <c r="S253" s="624"/>
      <c r="T253" s="625"/>
      <c r="V253" s="23"/>
    </row>
    <row r="254" spans="2:22" s="3" customFormat="1" ht="40.5" customHeight="1" x14ac:dyDescent="0.2">
      <c r="B254" s="301"/>
      <c r="C254" s="610" t="s">
        <v>88</v>
      </c>
      <c r="D254" s="610"/>
      <c r="E254" s="610"/>
      <c r="F254" s="101">
        <v>25</v>
      </c>
      <c r="G254" s="287" t="s">
        <v>89</v>
      </c>
      <c r="H254" s="287"/>
      <c r="I254" s="21">
        <v>15</v>
      </c>
      <c r="J254" s="287" t="s">
        <v>90</v>
      </c>
      <c r="K254" s="287"/>
      <c r="L254" s="89">
        <v>10</v>
      </c>
      <c r="M254" s="626"/>
      <c r="N254" s="627"/>
      <c r="O254" s="627"/>
      <c r="P254" s="627"/>
      <c r="Q254" s="627"/>
      <c r="R254" s="627"/>
      <c r="S254" s="627"/>
      <c r="T254" s="628"/>
    </row>
    <row r="255" spans="2:22" s="3" customFormat="1" ht="27" customHeight="1" x14ac:dyDescent="0.2">
      <c r="B255" s="301"/>
      <c r="C255" s="642" t="s">
        <v>91</v>
      </c>
      <c r="D255" s="643"/>
      <c r="E255" s="643"/>
      <c r="F255" s="643"/>
      <c r="G255" s="643"/>
      <c r="H255" s="643"/>
      <c r="I255" s="643"/>
      <c r="J255" s="643"/>
      <c r="K255" s="643"/>
      <c r="L255" s="643"/>
      <c r="M255" s="643"/>
      <c r="N255" s="643"/>
      <c r="O255" s="643"/>
      <c r="P255" s="643"/>
      <c r="Q255" s="643"/>
      <c r="R255" s="643"/>
      <c r="S255" s="643"/>
      <c r="T255" s="644"/>
    </row>
    <row r="256" spans="2:22" s="3" customFormat="1" ht="22.5" customHeight="1" x14ac:dyDescent="0.2">
      <c r="B256" s="301"/>
      <c r="C256" s="648" t="s">
        <v>82</v>
      </c>
      <c r="D256" s="664"/>
      <c r="E256" s="664"/>
      <c r="F256" s="649"/>
      <c r="G256" s="647" t="s">
        <v>92</v>
      </c>
      <c r="H256" s="647"/>
      <c r="I256" s="647"/>
      <c r="J256" s="270" t="s">
        <v>93</v>
      </c>
      <c r="K256" s="270"/>
      <c r="L256" s="270"/>
      <c r="M256" s="620" t="s">
        <v>83</v>
      </c>
      <c r="N256" s="621"/>
      <c r="O256" s="621"/>
      <c r="P256" s="621"/>
      <c r="Q256" s="621"/>
      <c r="R256" s="621"/>
      <c r="S256" s="621"/>
      <c r="T256" s="622"/>
    </row>
    <row r="257" spans="2:20" s="3" customFormat="1" ht="32.25" customHeight="1" x14ac:dyDescent="0.2">
      <c r="B257" s="301"/>
      <c r="C257" s="647" t="s">
        <v>84</v>
      </c>
      <c r="D257" s="647"/>
      <c r="E257" s="648" t="s">
        <v>440</v>
      </c>
      <c r="F257" s="649"/>
      <c r="G257" s="647"/>
      <c r="H257" s="647"/>
      <c r="I257" s="647"/>
      <c r="J257" s="270"/>
      <c r="K257" s="270"/>
      <c r="L257" s="270"/>
      <c r="M257" s="626"/>
      <c r="N257" s="627"/>
      <c r="O257" s="627"/>
      <c r="P257" s="627"/>
      <c r="Q257" s="627"/>
      <c r="R257" s="627"/>
      <c r="S257" s="627"/>
      <c r="T257" s="628"/>
    </row>
    <row r="258" spans="2:20" s="3" customFormat="1" ht="31.5" customHeight="1" x14ac:dyDescent="0.2">
      <c r="B258" s="301"/>
      <c r="C258" s="646" t="s">
        <v>497</v>
      </c>
      <c r="D258" s="646"/>
      <c r="E258" s="646" t="s">
        <v>498</v>
      </c>
      <c r="F258" s="646"/>
      <c r="G258" s="449" t="s">
        <v>499</v>
      </c>
      <c r="H258" s="449"/>
      <c r="I258" s="449"/>
      <c r="J258" s="641">
        <v>1</v>
      </c>
      <c r="K258" s="641"/>
      <c r="L258" s="641"/>
      <c r="M258" s="645" t="s">
        <v>501</v>
      </c>
      <c r="N258" s="645"/>
      <c r="O258" s="645"/>
      <c r="P258" s="645"/>
      <c r="Q258" s="645"/>
      <c r="R258" s="645"/>
      <c r="S258" s="645"/>
      <c r="T258" s="645"/>
    </row>
    <row r="259" spans="2:20" s="3" customFormat="1" ht="15" customHeight="1" x14ac:dyDescent="0.2">
      <c r="B259" s="296"/>
      <c r="C259" s="311"/>
      <c r="D259" s="311"/>
      <c r="E259" s="311"/>
      <c r="F259" s="311"/>
      <c r="G259" s="311"/>
      <c r="H259" s="311"/>
      <c r="I259" s="311"/>
      <c r="J259" s="311"/>
      <c r="K259" s="311"/>
      <c r="L259" s="311"/>
      <c r="M259" s="311"/>
      <c r="N259" s="311"/>
      <c r="O259" s="311"/>
      <c r="P259" s="311"/>
      <c r="Q259" s="311"/>
      <c r="R259" s="311"/>
      <c r="S259" s="311"/>
      <c r="T259" s="297"/>
    </row>
    <row r="260" spans="2:20" s="3" customFormat="1" ht="27.4" customHeight="1" x14ac:dyDescent="0.2">
      <c r="B260" s="650" t="s">
        <v>70</v>
      </c>
      <c r="C260" s="651"/>
      <c r="D260" s="651"/>
      <c r="E260" s="651"/>
      <c r="F260" s="651"/>
      <c r="G260" s="651"/>
      <c r="H260" s="651"/>
      <c r="I260" s="651"/>
      <c r="J260" s="651"/>
      <c r="K260" s="651"/>
      <c r="L260" s="651"/>
      <c r="M260" s="651"/>
      <c r="N260" s="651"/>
      <c r="O260" s="651"/>
      <c r="P260" s="651"/>
      <c r="Q260" s="651"/>
      <c r="R260" s="651"/>
      <c r="S260" s="651"/>
      <c r="T260" s="652"/>
    </row>
    <row r="261" spans="2:20" s="3" customFormat="1" ht="22.5" customHeight="1" x14ac:dyDescent="0.2">
      <c r="B261" s="292" t="s">
        <v>115</v>
      </c>
      <c r="C261" s="293"/>
      <c r="D261" s="293"/>
      <c r="E261" s="293"/>
      <c r="F261" s="293"/>
      <c r="G261" s="293"/>
      <c r="H261" s="293"/>
      <c r="I261" s="293"/>
      <c r="J261" s="293"/>
      <c r="K261" s="294"/>
      <c r="L261" s="296"/>
      <c r="M261" s="311"/>
      <c r="N261" s="311"/>
      <c r="O261" s="311"/>
      <c r="P261" s="311"/>
      <c r="Q261" s="311"/>
      <c r="R261" s="311"/>
      <c r="S261" s="311"/>
      <c r="T261" s="297"/>
    </row>
    <row r="262" spans="2:20" s="3" customFormat="1" ht="22.5" customHeight="1" x14ac:dyDescent="0.2">
      <c r="B262" s="270" t="s">
        <v>73</v>
      </c>
      <c r="C262" s="270"/>
      <c r="D262" s="270"/>
      <c r="E262" s="296" t="s">
        <v>439</v>
      </c>
      <c r="F262" s="297"/>
      <c r="G262" s="270" t="s">
        <v>63</v>
      </c>
      <c r="H262" s="270"/>
      <c r="I262" s="270" t="s">
        <v>86</v>
      </c>
      <c r="J262" s="270"/>
      <c r="K262" s="270"/>
      <c r="L262" s="302"/>
      <c r="M262" s="303"/>
      <c r="N262" s="303"/>
      <c r="O262" s="303"/>
      <c r="P262" s="303"/>
      <c r="Q262" s="303"/>
      <c r="R262" s="303"/>
      <c r="S262" s="303"/>
      <c r="T262" s="304"/>
    </row>
    <row r="263" spans="2:20" s="3" customFormat="1" ht="22.5" customHeight="1" x14ac:dyDescent="0.2">
      <c r="B263" s="287" t="s">
        <v>75</v>
      </c>
      <c r="C263" s="287"/>
      <c r="D263" s="287"/>
      <c r="E263" s="544">
        <f>+G266/100</f>
        <v>0.69200000000000006</v>
      </c>
      <c r="F263" s="545"/>
      <c r="G263" s="295">
        <v>0.78790000000000004</v>
      </c>
      <c r="H263" s="295"/>
      <c r="I263" s="291">
        <f>+E263-G263</f>
        <v>-9.5899999999999985E-2</v>
      </c>
      <c r="J263" s="291"/>
      <c r="K263" s="291"/>
      <c r="L263" s="305"/>
      <c r="M263" s="306"/>
      <c r="N263" s="306"/>
      <c r="O263" s="306"/>
      <c r="P263" s="306"/>
      <c r="Q263" s="306"/>
      <c r="R263" s="306"/>
      <c r="S263" s="306"/>
      <c r="T263" s="307"/>
    </row>
    <row r="264" spans="2:20" s="3" customFormat="1" ht="22.5" customHeight="1" x14ac:dyDescent="0.2">
      <c r="B264" s="515"/>
      <c r="C264" s="593"/>
      <c r="D264" s="593"/>
      <c r="E264" s="593"/>
      <c r="F264" s="593"/>
      <c r="G264" s="593"/>
      <c r="H264" s="593"/>
      <c r="I264" s="593"/>
      <c r="J264" s="593"/>
      <c r="K264" s="516"/>
      <c r="L264" s="305"/>
      <c r="M264" s="306"/>
      <c r="N264" s="306"/>
      <c r="O264" s="306"/>
      <c r="P264" s="306"/>
      <c r="Q264" s="306"/>
      <c r="R264" s="306"/>
      <c r="S264" s="306"/>
      <c r="T264" s="307"/>
    </row>
    <row r="265" spans="2:20" s="3" customFormat="1" ht="34.9" customHeight="1" x14ac:dyDescent="0.2">
      <c r="B265" s="270" t="s">
        <v>76</v>
      </c>
      <c r="C265" s="270"/>
      <c r="D265" s="270" t="s">
        <v>65</v>
      </c>
      <c r="E265" s="270"/>
      <c r="F265" s="93" t="s">
        <v>77</v>
      </c>
      <c r="G265" s="598" t="s">
        <v>80</v>
      </c>
      <c r="H265" s="599"/>
      <c r="I265" s="599"/>
      <c r="J265" s="599"/>
      <c r="K265" s="600"/>
      <c r="L265" s="305"/>
      <c r="M265" s="306"/>
      <c r="N265" s="306"/>
      <c r="O265" s="306"/>
      <c r="P265" s="306"/>
      <c r="Q265" s="306"/>
      <c r="R265" s="306"/>
      <c r="S265" s="306"/>
      <c r="T265" s="307"/>
    </row>
    <row r="266" spans="2:20" s="3" customFormat="1" ht="30" customHeight="1" x14ac:dyDescent="0.2">
      <c r="B266" s="318">
        <f>I155</f>
        <v>42684</v>
      </c>
      <c r="C266" s="449"/>
      <c r="D266" s="318">
        <f>J155</f>
        <v>44923</v>
      </c>
      <c r="E266" s="449"/>
      <c r="F266" s="17">
        <f>K155</f>
        <v>2239</v>
      </c>
      <c r="G266" s="319">
        <v>69.2</v>
      </c>
      <c r="H266" s="320"/>
      <c r="I266" s="320"/>
      <c r="J266" s="320"/>
      <c r="K266" s="321"/>
      <c r="L266" s="305"/>
      <c r="M266" s="306"/>
      <c r="N266" s="306"/>
      <c r="O266" s="306"/>
      <c r="P266" s="306"/>
      <c r="Q266" s="306"/>
      <c r="R266" s="306"/>
      <c r="S266" s="306"/>
      <c r="T266" s="307"/>
    </row>
    <row r="267" spans="2:20" s="3" customFormat="1" ht="25.5" customHeight="1" x14ac:dyDescent="0.2">
      <c r="B267" s="515"/>
      <c r="C267" s="593"/>
      <c r="D267" s="593"/>
      <c r="E267" s="593"/>
      <c r="F267" s="593"/>
      <c r="G267" s="593"/>
      <c r="H267" s="593"/>
      <c r="I267" s="593"/>
      <c r="J267" s="593"/>
      <c r="K267" s="516"/>
      <c r="L267" s="305"/>
      <c r="M267" s="306"/>
      <c r="N267" s="306"/>
      <c r="O267" s="306"/>
      <c r="P267" s="306"/>
      <c r="Q267" s="306"/>
      <c r="R267" s="306"/>
      <c r="S267" s="306"/>
      <c r="T267" s="307"/>
    </row>
    <row r="268" spans="2:20" s="3" customFormat="1" ht="24" customHeight="1" x14ac:dyDescent="0.2">
      <c r="B268" s="292" t="s">
        <v>81</v>
      </c>
      <c r="C268" s="293"/>
      <c r="D268" s="293"/>
      <c r="E268" s="293"/>
      <c r="F268" s="293"/>
      <c r="G268" s="293"/>
      <c r="H268" s="293"/>
      <c r="I268" s="293"/>
      <c r="J268" s="293"/>
      <c r="K268" s="294"/>
      <c r="L268" s="308"/>
      <c r="M268" s="309"/>
      <c r="N268" s="309"/>
      <c r="O268" s="309"/>
      <c r="P268" s="309"/>
      <c r="Q268" s="309"/>
      <c r="R268" s="309"/>
      <c r="S268" s="309"/>
      <c r="T268" s="310"/>
    </row>
    <row r="269" spans="2:20" s="3" customFormat="1" ht="37.5" customHeight="1" x14ac:dyDescent="0.2">
      <c r="B269" s="548" t="s">
        <v>94</v>
      </c>
      <c r="C269" s="549"/>
      <c r="D269" s="549"/>
      <c r="E269" s="549"/>
      <c r="F269" s="550"/>
      <c r="G269" s="638" t="s">
        <v>95</v>
      </c>
      <c r="H269" s="638"/>
      <c r="I269" s="551" t="s">
        <v>96</v>
      </c>
      <c r="J269" s="551"/>
      <c r="K269" s="94" t="s">
        <v>371</v>
      </c>
      <c r="L269" s="548" t="s">
        <v>97</v>
      </c>
      <c r="M269" s="549"/>
      <c r="N269" s="549"/>
      <c r="O269" s="549"/>
      <c r="P269" s="549"/>
      <c r="Q269" s="549"/>
      <c r="R269" s="549"/>
      <c r="S269" s="549"/>
      <c r="T269" s="550"/>
    </row>
    <row r="270" spans="2:20" s="3" customFormat="1" ht="33" customHeight="1" x14ac:dyDescent="0.25">
      <c r="B270" s="632" t="s">
        <v>98</v>
      </c>
      <c r="C270" s="633"/>
      <c r="D270" s="633"/>
      <c r="E270" s="633"/>
      <c r="F270" s="634"/>
      <c r="G270" s="270" t="s">
        <v>99</v>
      </c>
      <c r="H270" s="270"/>
      <c r="I270" s="639" t="s">
        <v>99</v>
      </c>
      <c r="J270" s="639"/>
      <c r="K270" s="24"/>
      <c r="L270" s="635"/>
      <c r="M270" s="636"/>
      <c r="N270" s="636"/>
      <c r="O270" s="636"/>
      <c r="P270" s="636"/>
      <c r="Q270" s="636"/>
      <c r="R270" s="636"/>
      <c r="S270" s="636"/>
      <c r="T270" s="637"/>
    </row>
    <row r="271" spans="2:20" s="3" customFormat="1" ht="28.15" customHeight="1" x14ac:dyDescent="0.2">
      <c r="B271" s="547" t="s">
        <v>82</v>
      </c>
      <c r="C271" s="547"/>
      <c r="D271" s="547"/>
      <c r="E271" s="547"/>
      <c r="F271" s="547" t="s">
        <v>45</v>
      </c>
      <c r="G271" s="547"/>
      <c r="H271" s="547"/>
      <c r="I271" s="547"/>
      <c r="J271" s="323" t="s">
        <v>83</v>
      </c>
      <c r="K271" s="324"/>
      <c r="L271" s="324"/>
      <c r="M271" s="324"/>
      <c r="N271" s="324"/>
      <c r="O271" s="324"/>
      <c r="P271" s="324"/>
      <c r="Q271" s="324"/>
      <c r="R271" s="324"/>
      <c r="S271" s="324"/>
      <c r="T271" s="325"/>
    </row>
    <row r="272" spans="2:20" s="3" customFormat="1" ht="28.15" customHeight="1" x14ac:dyDescent="0.2">
      <c r="B272" s="547" t="s">
        <v>84</v>
      </c>
      <c r="C272" s="547"/>
      <c r="D272" s="547" t="s">
        <v>440</v>
      </c>
      <c r="E272" s="547"/>
      <c r="F272" s="547"/>
      <c r="G272" s="547"/>
      <c r="H272" s="547"/>
      <c r="I272" s="547"/>
      <c r="J272" s="326"/>
      <c r="K272" s="327"/>
      <c r="L272" s="327"/>
      <c r="M272" s="327"/>
      <c r="N272" s="327"/>
      <c r="O272" s="327"/>
      <c r="P272" s="327"/>
      <c r="Q272" s="327"/>
      <c r="R272" s="327"/>
      <c r="S272" s="327"/>
      <c r="T272" s="328"/>
    </row>
    <row r="273" spans="2:39" s="3" customFormat="1" ht="145.15" customHeight="1" x14ac:dyDescent="0.2">
      <c r="B273" s="283" t="s">
        <v>636</v>
      </c>
      <c r="C273" s="284"/>
      <c r="D273" s="283" t="s">
        <v>637</v>
      </c>
      <c r="E273" s="284"/>
      <c r="F273" s="283" t="s">
        <v>508</v>
      </c>
      <c r="G273" s="285"/>
      <c r="H273" s="285"/>
      <c r="I273" s="284"/>
      <c r="J273" s="280" t="s">
        <v>1119</v>
      </c>
      <c r="K273" s="281"/>
      <c r="L273" s="281"/>
      <c r="M273" s="281"/>
      <c r="N273" s="281"/>
      <c r="O273" s="281"/>
      <c r="P273" s="281"/>
      <c r="Q273" s="281"/>
      <c r="R273" s="281"/>
      <c r="S273" s="281"/>
      <c r="T273" s="282"/>
    </row>
    <row r="274" spans="2:39" s="3" customFormat="1" ht="46.15" customHeight="1" x14ac:dyDescent="0.2">
      <c r="B274" s="283" t="s">
        <v>680</v>
      </c>
      <c r="C274" s="284"/>
      <c r="D274" s="283" t="s">
        <v>719</v>
      </c>
      <c r="E274" s="284"/>
      <c r="F274" s="277" t="s">
        <v>990</v>
      </c>
      <c r="G274" s="278"/>
      <c r="H274" s="278"/>
      <c r="I274" s="279"/>
      <c r="J274" s="280" t="s">
        <v>1121</v>
      </c>
      <c r="K274" s="281"/>
      <c r="L274" s="281"/>
      <c r="M274" s="281"/>
      <c r="N274" s="281"/>
      <c r="O274" s="281"/>
      <c r="P274" s="281"/>
      <c r="Q274" s="281"/>
      <c r="R274" s="281"/>
      <c r="S274" s="281"/>
      <c r="T274" s="282"/>
    </row>
    <row r="275" spans="2:39" s="3" customFormat="1" ht="39" customHeight="1" x14ac:dyDescent="0.2">
      <c r="B275" s="283" t="s">
        <v>602</v>
      </c>
      <c r="C275" s="284"/>
      <c r="D275" s="283" t="s">
        <v>603</v>
      </c>
      <c r="E275" s="284"/>
      <c r="F275" s="283" t="s">
        <v>681</v>
      </c>
      <c r="G275" s="285"/>
      <c r="H275" s="285"/>
      <c r="I275" s="284"/>
      <c r="J275" s="280" t="s">
        <v>634</v>
      </c>
      <c r="K275" s="281"/>
      <c r="L275" s="281"/>
      <c r="M275" s="281"/>
      <c r="N275" s="281"/>
      <c r="O275" s="281"/>
      <c r="P275" s="281"/>
      <c r="Q275" s="281"/>
      <c r="R275" s="281"/>
      <c r="S275" s="281"/>
      <c r="T275" s="282"/>
    </row>
    <row r="276" spans="2:39" s="3" customFormat="1" ht="73.150000000000006" customHeight="1" x14ac:dyDescent="0.2">
      <c r="B276" s="283" t="s">
        <v>696</v>
      </c>
      <c r="C276" s="284"/>
      <c r="D276" s="283"/>
      <c r="E276" s="284"/>
      <c r="F276" s="283" t="s">
        <v>604</v>
      </c>
      <c r="G276" s="285"/>
      <c r="H276" s="285"/>
      <c r="I276" s="284"/>
      <c r="J276" s="280" t="s">
        <v>1120</v>
      </c>
      <c r="K276" s="281"/>
      <c r="L276" s="281"/>
      <c r="M276" s="281"/>
      <c r="N276" s="281"/>
      <c r="O276" s="281"/>
      <c r="P276" s="281"/>
      <c r="Q276" s="281"/>
      <c r="R276" s="281"/>
      <c r="S276" s="281"/>
      <c r="T276" s="282"/>
    </row>
    <row r="277" spans="2:39" s="3" customFormat="1" ht="15" customHeight="1" x14ac:dyDescent="0.2">
      <c r="B277" s="296"/>
      <c r="C277" s="311"/>
      <c r="D277" s="311"/>
      <c r="E277" s="311"/>
      <c r="F277" s="311"/>
      <c r="G277" s="311"/>
      <c r="H277" s="311"/>
      <c r="I277" s="311"/>
      <c r="J277" s="311"/>
      <c r="K277" s="311"/>
      <c r="L277" s="311"/>
      <c r="M277" s="311"/>
      <c r="N277" s="311"/>
      <c r="O277" s="311"/>
      <c r="P277" s="311"/>
      <c r="Q277" s="311"/>
      <c r="R277" s="311"/>
      <c r="S277" s="311"/>
      <c r="T277" s="297"/>
    </row>
    <row r="278" spans="2:39" s="3" customFormat="1" ht="22.5" customHeight="1" x14ac:dyDescent="0.2">
      <c r="B278" s="607" t="s">
        <v>100</v>
      </c>
      <c r="C278" s="608"/>
      <c r="D278" s="608"/>
      <c r="E278" s="608"/>
      <c r="F278" s="608"/>
      <c r="G278" s="608"/>
      <c r="H278" s="608"/>
      <c r="I278" s="608"/>
      <c r="J278" s="608"/>
      <c r="K278" s="608"/>
      <c r="L278" s="608"/>
      <c r="M278" s="608"/>
      <c r="N278" s="608"/>
      <c r="O278" s="608"/>
      <c r="P278" s="608"/>
      <c r="Q278" s="608"/>
      <c r="R278" s="608"/>
      <c r="S278" s="608"/>
      <c r="T278" s="609"/>
    </row>
    <row r="279" spans="2:39" s="3" customFormat="1" ht="30.4" customHeight="1" x14ac:dyDescent="0.2">
      <c r="B279" s="300" t="s">
        <v>85</v>
      </c>
      <c r="C279" s="553" t="s">
        <v>600</v>
      </c>
      <c r="D279" s="611"/>
      <c r="E279" s="611"/>
      <c r="F279" s="611"/>
      <c r="G279" s="611"/>
      <c r="H279" s="611"/>
      <c r="I279" s="611"/>
      <c r="J279" s="611"/>
      <c r="K279" s="611"/>
      <c r="L279" s="611"/>
      <c r="M279" s="611"/>
      <c r="N279" s="611"/>
      <c r="O279" s="611"/>
      <c r="P279" s="611"/>
      <c r="Q279" s="611"/>
      <c r="R279" s="611"/>
      <c r="S279" s="611"/>
      <c r="T279" s="612"/>
    </row>
    <row r="280" spans="2:39" s="3" customFormat="1" ht="22.5" customHeight="1" x14ac:dyDescent="0.2">
      <c r="B280" s="301"/>
      <c r="C280" s="292" t="s">
        <v>115</v>
      </c>
      <c r="D280" s="293"/>
      <c r="E280" s="293"/>
      <c r="F280" s="293"/>
      <c r="G280" s="293"/>
      <c r="H280" s="293"/>
      <c r="I280" s="293"/>
      <c r="J280" s="293"/>
      <c r="K280" s="293"/>
      <c r="L280" s="294"/>
      <c r="M280" s="292"/>
      <c r="N280" s="293"/>
      <c r="O280" s="293"/>
      <c r="P280" s="293"/>
      <c r="Q280" s="293"/>
      <c r="R280" s="293"/>
      <c r="S280" s="293"/>
      <c r="T280" s="294"/>
    </row>
    <row r="281" spans="2:39" s="3" customFormat="1" ht="22.5" customHeight="1" x14ac:dyDescent="0.2">
      <c r="B281" s="301"/>
      <c r="C281" s="270" t="s">
        <v>73</v>
      </c>
      <c r="D281" s="270"/>
      <c r="E281" s="270"/>
      <c r="F281" s="270" t="s">
        <v>439</v>
      </c>
      <c r="G281" s="270"/>
      <c r="H281" s="270" t="s">
        <v>63</v>
      </c>
      <c r="I281" s="270"/>
      <c r="J281" s="270" t="s">
        <v>86</v>
      </c>
      <c r="K281" s="270"/>
      <c r="L281" s="270"/>
      <c r="M281" s="302"/>
      <c r="N281" s="303"/>
      <c r="O281" s="303"/>
      <c r="P281" s="303"/>
      <c r="Q281" s="303"/>
      <c r="R281" s="303"/>
      <c r="S281" s="303"/>
      <c r="T281" s="304"/>
    </row>
    <row r="282" spans="2:39" s="3" customFormat="1" ht="22.15" customHeight="1" x14ac:dyDescent="0.2">
      <c r="B282" s="301"/>
      <c r="C282" s="296" t="s">
        <v>73</v>
      </c>
      <c r="D282" s="311"/>
      <c r="E282" s="297"/>
      <c r="F282" s="296" t="s">
        <v>439</v>
      </c>
      <c r="G282" s="297"/>
      <c r="H282" s="296" t="s">
        <v>63</v>
      </c>
      <c r="I282" s="297"/>
      <c r="J282" s="296" t="s">
        <v>86</v>
      </c>
      <c r="K282" s="311"/>
      <c r="L282" s="297"/>
      <c r="M282" s="305"/>
      <c r="N282" s="306"/>
      <c r="O282" s="306"/>
      <c r="P282" s="306"/>
      <c r="Q282" s="306"/>
      <c r="R282" s="306"/>
      <c r="S282" s="306"/>
      <c r="T282" s="307"/>
      <c r="V282" s="68"/>
      <c r="W282" s="68"/>
      <c r="X282" s="68"/>
      <c r="Y282" s="68"/>
      <c r="Z282" s="68"/>
      <c r="AA282" s="68"/>
      <c r="AB282" s="68"/>
      <c r="AC282" s="68"/>
      <c r="AD282" s="68"/>
      <c r="AE282" s="68"/>
      <c r="AF282" s="68"/>
      <c r="AG282" s="68"/>
      <c r="AH282" s="68"/>
      <c r="AI282" s="68"/>
      <c r="AJ282" s="68"/>
      <c r="AK282" s="68"/>
      <c r="AL282" s="68"/>
      <c r="AM282" s="68"/>
    </row>
    <row r="283" spans="2:39" s="3" customFormat="1" ht="14.25" x14ac:dyDescent="0.2">
      <c r="B283" s="301"/>
      <c r="C283" s="287" t="s">
        <v>75</v>
      </c>
      <c r="D283" s="287"/>
      <c r="E283" s="287"/>
      <c r="F283" s="592">
        <f>+H286</f>
        <v>1</v>
      </c>
      <c r="G283" s="592"/>
      <c r="H283" s="592">
        <v>1</v>
      </c>
      <c r="I283" s="592"/>
      <c r="J283" s="592">
        <f>+F283</f>
        <v>1</v>
      </c>
      <c r="K283" s="592"/>
      <c r="L283" s="592"/>
      <c r="M283" s="305"/>
      <c r="N283" s="306"/>
      <c r="O283" s="306"/>
      <c r="P283" s="306"/>
      <c r="Q283" s="306"/>
      <c r="R283" s="306"/>
      <c r="S283" s="306"/>
      <c r="T283" s="307"/>
      <c r="V283" s="68"/>
      <c r="W283" s="68"/>
      <c r="X283" s="68"/>
      <c r="Y283" s="68"/>
      <c r="Z283" s="68"/>
      <c r="AA283" s="68"/>
      <c r="AB283" s="68"/>
      <c r="AC283" s="68"/>
      <c r="AD283" s="68"/>
      <c r="AE283" s="68"/>
      <c r="AF283" s="68"/>
      <c r="AG283" s="68"/>
      <c r="AH283" s="68"/>
      <c r="AI283" s="68"/>
      <c r="AJ283" s="68"/>
      <c r="AK283" s="68"/>
      <c r="AL283" s="68"/>
      <c r="AM283" s="68"/>
    </row>
    <row r="284" spans="2:39" s="3" customFormat="1" ht="14.25" customHeight="1" x14ac:dyDescent="0.2">
      <c r="B284" s="301"/>
      <c r="C284" s="147"/>
      <c r="D284" s="147"/>
      <c r="E284" s="147"/>
      <c r="F284" s="146"/>
      <c r="G284" s="146"/>
      <c r="H284" s="146"/>
      <c r="I284" s="146"/>
      <c r="J284" s="146"/>
      <c r="K284" s="146"/>
      <c r="L284" s="146"/>
      <c r="M284" s="305"/>
      <c r="N284" s="306"/>
      <c r="O284" s="306"/>
      <c r="P284" s="306"/>
      <c r="Q284" s="306"/>
      <c r="R284" s="306"/>
      <c r="S284" s="306"/>
      <c r="T284" s="307"/>
    </row>
    <row r="285" spans="2:39" ht="30" x14ac:dyDescent="0.2">
      <c r="B285" s="301"/>
      <c r="C285" s="270" t="s">
        <v>76</v>
      </c>
      <c r="D285" s="270"/>
      <c r="E285" s="296" t="s">
        <v>65</v>
      </c>
      <c r="F285" s="297"/>
      <c r="G285" s="145" t="s">
        <v>77</v>
      </c>
      <c r="H285" s="598" t="s">
        <v>80</v>
      </c>
      <c r="I285" s="599"/>
      <c r="J285" s="599"/>
      <c r="K285" s="599"/>
      <c r="L285" s="600"/>
      <c r="M285" s="305"/>
      <c r="N285" s="306"/>
      <c r="O285" s="306"/>
      <c r="P285" s="306"/>
      <c r="Q285" s="306"/>
      <c r="R285" s="306"/>
      <c r="S285" s="306"/>
      <c r="T285" s="307"/>
    </row>
    <row r="286" spans="2:39" ht="27.75" customHeight="1" x14ac:dyDescent="0.2">
      <c r="B286" s="301"/>
      <c r="C286" s="318">
        <f>I157</f>
        <v>42684</v>
      </c>
      <c r="D286" s="318"/>
      <c r="E286" s="289">
        <f>J157</f>
        <v>43895</v>
      </c>
      <c r="F286" s="290"/>
      <c r="G286" s="17">
        <f>+K157</f>
        <v>0</v>
      </c>
      <c r="H286" s="613">
        <v>1</v>
      </c>
      <c r="I286" s="614"/>
      <c r="J286" s="614"/>
      <c r="K286" s="614"/>
      <c r="L286" s="615"/>
      <c r="M286" s="305"/>
      <c r="N286" s="306"/>
      <c r="O286" s="306"/>
      <c r="P286" s="306"/>
      <c r="Q286" s="306"/>
      <c r="R286" s="306"/>
      <c r="S286" s="306"/>
      <c r="T286" s="307"/>
    </row>
    <row r="287" spans="2:39" ht="14.1" customHeight="1" x14ac:dyDescent="0.2">
      <c r="B287" s="301"/>
      <c r="C287" s="296" t="s">
        <v>81</v>
      </c>
      <c r="D287" s="311"/>
      <c r="E287" s="311"/>
      <c r="F287" s="311"/>
      <c r="G287" s="311"/>
      <c r="H287" s="311"/>
      <c r="I287" s="311"/>
      <c r="J287" s="311"/>
      <c r="K287" s="311"/>
      <c r="L287" s="297"/>
      <c r="M287" s="308"/>
      <c r="N287" s="309"/>
      <c r="O287" s="309"/>
      <c r="P287" s="309"/>
      <c r="Q287" s="309"/>
      <c r="R287" s="309"/>
      <c r="S287" s="309"/>
      <c r="T287" s="310"/>
    </row>
    <row r="288" spans="2:39" s="3" customFormat="1" ht="15" customHeight="1" x14ac:dyDescent="0.2">
      <c r="B288" s="301"/>
      <c r="C288" s="296" t="s">
        <v>94</v>
      </c>
      <c r="D288" s="311"/>
      <c r="E288" s="311"/>
      <c r="F288" s="311"/>
      <c r="G288" s="297"/>
      <c r="H288" s="270" t="s">
        <v>101</v>
      </c>
      <c r="I288" s="270"/>
      <c r="J288" s="270" t="s">
        <v>96</v>
      </c>
      <c r="K288" s="270"/>
      <c r="L288" s="144" t="s">
        <v>371</v>
      </c>
      <c r="M288" s="548" t="s">
        <v>97</v>
      </c>
      <c r="N288" s="549"/>
      <c r="O288" s="549"/>
      <c r="P288" s="549"/>
      <c r="Q288" s="549"/>
      <c r="R288" s="549"/>
      <c r="S288" s="549"/>
      <c r="T288" s="550"/>
    </row>
    <row r="289" spans="2:23" ht="15" x14ac:dyDescent="0.2">
      <c r="B289" s="301"/>
      <c r="C289" s="296" t="s">
        <v>99</v>
      </c>
      <c r="D289" s="311"/>
      <c r="E289" s="311"/>
      <c r="F289" s="311"/>
      <c r="G289" s="297"/>
      <c r="H289" s="270" t="s">
        <v>99</v>
      </c>
      <c r="I289" s="270"/>
      <c r="J289" s="546" t="s">
        <v>99</v>
      </c>
      <c r="K289" s="546"/>
      <c r="L289" s="145" t="s">
        <v>99</v>
      </c>
      <c r="M289" s="515"/>
      <c r="N289" s="593"/>
      <c r="O289" s="593"/>
      <c r="P289" s="593"/>
      <c r="Q289" s="593"/>
      <c r="R289" s="593"/>
      <c r="S289" s="593"/>
      <c r="T289" s="516"/>
    </row>
    <row r="290" spans="2:23" ht="24" customHeight="1" x14ac:dyDescent="0.2">
      <c r="B290" s="301"/>
      <c r="C290" s="270" t="s">
        <v>82</v>
      </c>
      <c r="D290" s="270"/>
      <c r="E290" s="270"/>
      <c r="F290" s="270"/>
      <c r="G290" s="270" t="s">
        <v>45</v>
      </c>
      <c r="H290" s="270"/>
      <c r="I290" s="270"/>
      <c r="J290" s="270"/>
      <c r="K290" s="616" t="s">
        <v>687</v>
      </c>
      <c r="L290" s="616"/>
      <c r="M290" s="616"/>
      <c r="N290" s="616"/>
      <c r="O290" s="616"/>
      <c r="P290" s="616"/>
      <c r="Q290" s="616"/>
      <c r="R290" s="616"/>
      <c r="S290" s="616"/>
      <c r="T290" s="617"/>
    </row>
    <row r="291" spans="2:23" ht="23.45" customHeight="1" x14ac:dyDescent="0.2">
      <c r="B291" s="301"/>
      <c r="C291" s="270" t="s">
        <v>84</v>
      </c>
      <c r="D291" s="270"/>
      <c r="E291" s="270" t="s">
        <v>440</v>
      </c>
      <c r="F291" s="270"/>
      <c r="G291" s="270"/>
      <c r="H291" s="270"/>
      <c r="I291" s="270"/>
      <c r="J291" s="270"/>
      <c r="K291" s="618"/>
      <c r="L291" s="618"/>
      <c r="M291" s="618"/>
      <c r="N291" s="618"/>
      <c r="O291" s="618"/>
      <c r="P291" s="618"/>
      <c r="Q291" s="618"/>
      <c r="R291" s="618"/>
      <c r="S291" s="618"/>
      <c r="T291" s="619"/>
    </row>
    <row r="292" spans="2:23" ht="27.75" customHeight="1" x14ac:dyDescent="0.2">
      <c r="B292" s="296"/>
      <c r="C292" s="311"/>
      <c r="D292" s="311"/>
      <c r="E292" s="311"/>
      <c r="F292" s="311"/>
      <c r="G292" s="311"/>
      <c r="H292" s="311"/>
      <c r="I292" s="311"/>
      <c r="J292" s="311"/>
      <c r="K292" s="311"/>
      <c r="L292" s="311"/>
      <c r="M292" s="311"/>
      <c r="N292" s="311"/>
      <c r="O292" s="311"/>
      <c r="P292" s="311"/>
      <c r="Q292" s="311"/>
      <c r="R292" s="311"/>
      <c r="S292" s="311"/>
      <c r="T292" s="297"/>
    </row>
    <row r="293" spans="2:23" ht="27" customHeight="1" x14ac:dyDescent="0.2">
      <c r="B293" s="300" t="s">
        <v>87</v>
      </c>
      <c r="C293" s="552" t="s">
        <v>502</v>
      </c>
      <c r="D293" s="553"/>
      <c r="E293" s="553"/>
      <c r="F293" s="553"/>
      <c r="G293" s="553"/>
      <c r="H293" s="553"/>
      <c r="I293" s="553"/>
      <c r="J293" s="553"/>
      <c r="K293" s="553"/>
      <c r="L293" s="553"/>
      <c r="M293" s="553"/>
      <c r="N293" s="553"/>
      <c r="O293" s="553"/>
      <c r="P293" s="553"/>
      <c r="Q293" s="553"/>
      <c r="R293" s="553"/>
      <c r="S293" s="553"/>
      <c r="T293" s="554"/>
    </row>
    <row r="294" spans="2:23" ht="22.15" customHeight="1" x14ac:dyDescent="0.2">
      <c r="B294" s="301"/>
      <c r="C294" s="292" t="s">
        <v>115</v>
      </c>
      <c r="D294" s="293"/>
      <c r="E294" s="293"/>
      <c r="F294" s="293"/>
      <c r="G294" s="293"/>
      <c r="H294" s="293"/>
      <c r="I294" s="293"/>
      <c r="J294" s="293"/>
      <c r="K294" s="293"/>
      <c r="L294" s="294"/>
      <c r="M294" s="292"/>
      <c r="N294" s="293"/>
      <c r="O294" s="293"/>
      <c r="P294" s="293"/>
      <c r="Q294" s="293"/>
      <c r="R294" s="293"/>
      <c r="S294" s="293"/>
      <c r="T294" s="294"/>
    </row>
    <row r="295" spans="2:23" ht="27.75" customHeight="1" x14ac:dyDescent="0.2">
      <c r="B295" s="301"/>
      <c r="C295" s="270" t="s">
        <v>73</v>
      </c>
      <c r="D295" s="270"/>
      <c r="E295" s="270"/>
      <c r="F295" s="270" t="s">
        <v>439</v>
      </c>
      <c r="G295" s="270"/>
      <c r="H295" s="270" t="s">
        <v>63</v>
      </c>
      <c r="I295" s="270"/>
      <c r="J295" s="270" t="s">
        <v>74</v>
      </c>
      <c r="K295" s="270"/>
      <c r="L295" s="270"/>
      <c r="M295" s="302"/>
      <c r="N295" s="303"/>
      <c r="O295" s="303"/>
      <c r="P295" s="303"/>
      <c r="Q295" s="303"/>
      <c r="R295" s="303"/>
      <c r="S295" s="303"/>
      <c r="T295" s="304"/>
    </row>
    <row r="296" spans="2:23" ht="21.6" customHeight="1" x14ac:dyDescent="0.2">
      <c r="B296" s="301"/>
      <c r="C296" s="287" t="s">
        <v>75</v>
      </c>
      <c r="D296" s="287"/>
      <c r="E296" s="287"/>
      <c r="F296" s="592">
        <v>1</v>
      </c>
      <c r="G296" s="592"/>
      <c r="H296" s="592">
        <v>1</v>
      </c>
      <c r="I296" s="592"/>
      <c r="J296" s="295">
        <f>F296-H296</f>
        <v>0</v>
      </c>
      <c r="K296" s="295"/>
      <c r="L296" s="295"/>
      <c r="M296" s="308"/>
      <c r="N296" s="309"/>
      <c r="O296" s="309"/>
      <c r="P296" s="309"/>
      <c r="Q296" s="309"/>
      <c r="R296" s="309"/>
      <c r="S296" s="309"/>
      <c r="T296" s="310"/>
    </row>
    <row r="297" spans="2:23" ht="24" customHeight="1" x14ac:dyDescent="0.2">
      <c r="B297" s="301"/>
      <c r="C297" s="547" t="s">
        <v>82</v>
      </c>
      <c r="D297" s="547"/>
      <c r="E297" s="547"/>
      <c r="F297" s="547"/>
      <c r="G297" s="547" t="s">
        <v>45</v>
      </c>
      <c r="H297" s="547"/>
      <c r="I297" s="547"/>
      <c r="J297" s="547"/>
      <c r="K297" s="323" t="s">
        <v>687</v>
      </c>
      <c r="L297" s="324"/>
      <c r="M297" s="324"/>
      <c r="N297" s="324"/>
      <c r="O297" s="324"/>
      <c r="P297" s="324"/>
      <c r="Q297" s="324"/>
      <c r="R297" s="324"/>
      <c r="S297" s="324"/>
      <c r="T297" s="325"/>
    </row>
    <row r="298" spans="2:23" ht="24.4" customHeight="1" x14ac:dyDescent="0.2">
      <c r="B298" s="301"/>
      <c r="C298" s="547" t="s">
        <v>84</v>
      </c>
      <c r="D298" s="547"/>
      <c r="E298" s="547" t="s">
        <v>440</v>
      </c>
      <c r="F298" s="547"/>
      <c r="G298" s="547"/>
      <c r="H298" s="547"/>
      <c r="I298" s="547"/>
      <c r="J298" s="547"/>
      <c r="K298" s="326"/>
      <c r="L298" s="327"/>
      <c r="M298" s="327"/>
      <c r="N298" s="327"/>
      <c r="O298" s="327"/>
      <c r="P298" s="327"/>
      <c r="Q298" s="327"/>
      <c r="R298" s="327"/>
      <c r="S298" s="327"/>
      <c r="T298" s="328"/>
    </row>
    <row r="299" spans="2:23" ht="27.75" customHeight="1" x14ac:dyDescent="0.2">
      <c r="B299" s="296"/>
      <c r="C299" s="311"/>
      <c r="D299" s="311"/>
      <c r="E299" s="311"/>
      <c r="F299" s="311"/>
      <c r="G299" s="311"/>
      <c r="H299" s="311"/>
      <c r="I299" s="311"/>
      <c r="J299" s="311"/>
      <c r="K299" s="311"/>
      <c r="L299" s="311"/>
      <c r="M299" s="311"/>
      <c r="N299" s="311"/>
      <c r="O299" s="311"/>
      <c r="P299" s="311"/>
      <c r="Q299" s="311"/>
      <c r="R299" s="311"/>
      <c r="S299" s="311"/>
      <c r="T299" s="297"/>
    </row>
    <row r="300" spans="2:23" ht="25.9" customHeight="1" x14ac:dyDescent="0.2">
      <c r="B300" s="499" t="s">
        <v>102</v>
      </c>
      <c r="C300" s="500"/>
      <c r="D300" s="500"/>
      <c r="E300" s="500"/>
      <c r="F300" s="500"/>
      <c r="G300" s="500"/>
      <c r="H300" s="500"/>
      <c r="I300" s="500"/>
      <c r="J300" s="500"/>
      <c r="K300" s="500"/>
      <c r="L300" s="500"/>
      <c r="M300" s="500"/>
      <c r="N300" s="500"/>
      <c r="O300" s="500"/>
      <c r="P300" s="500"/>
      <c r="Q300" s="500"/>
      <c r="R300" s="500"/>
      <c r="S300" s="500"/>
      <c r="T300" s="501"/>
    </row>
    <row r="301" spans="2:23" ht="23.45" customHeight="1" x14ac:dyDescent="0.2">
      <c r="B301" s="502" t="s">
        <v>47</v>
      </c>
      <c r="C301" s="503"/>
      <c r="D301" s="503"/>
      <c r="E301" s="503"/>
      <c r="F301" s="504"/>
      <c r="G301" s="494" t="s">
        <v>103</v>
      </c>
      <c r="H301" s="494"/>
      <c r="I301" s="494"/>
      <c r="J301" s="494"/>
      <c r="K301" s="494"/>
      <c r="L301" s="494"/>
      <c r="M301" s="494"/>
      <c r="N301" s="494"/>
      <c r="O301" s="494"/>
      <c r="P301" s="494"/>
      <c r="Q301" s="494"/>
      <c r="R301" s="494"/>
      <c r="S301" s="502" t="s">
        <v>104</v>
      </c>
      <c r="T301" s="504"/>
    </row>
    <row r="302" spans="2:23" ht="206.45" hidden="1" customHeight="1" x14ac:dyDescent="0.2">
      <c r="B302" s="270" t="s">
        <v>431</v>
      </c>
      <c r="C302" s="270"/>
      <c r="D302" s="270"/>
      <c r="E302" s="270"/>
      <c r="F302" s="270"/>
      <c r="G302" s="594"/>
      <c r="H302" s="594"/>
      <c r="I302" s="594"/>
      <c r="J302" s="594"/>
      <c r="K302" s="594"/>
      <c r="L302" s="594"/>
      <c r="M302" s="594"/>
      <c r="N302" s="594"/>
      <c r="O302" s="594"/>
      <c r="P302" s="594"/>
      <c r="Q302" s="594"/>
      <c r="R302" s="594"/>
      <c r="S302" s="515" t="s">
        <v>627</v>
      </c>
      <c r="T302" s="516"/>
      <c r="V302" s="498"/>
      <c r="W302" s="498"/>
    </row>
    <row r="303" spans="2:23" ht="226.15" customHeight="1" x14ac:dyDescent="0.2">
      <c r="B303" s="270" t="s">
        <v>431</v>
      </c>
      <c r="C303" s="270"/>
      <c r="D303" s="270"/>
      <c r="E303" s="270"/>
      <c r="F303" s="270"/>
      <c r="G303" s="287" t="s">
        <v>1188</v>
      </c>
      <c r="H303" s="287"/>
      <c r="I303" s="287"/>
      <c r="J303" s="287"/>
      <c r="K303" s="287"/>
      <c r="L303" s="287"/>
      <c r="M303" s="287"/>
      <c r="N303" s="287"/>
      <c r="O303" s="287"/>
      <c r="P303" s="287"/>
      <c r="Q303" s="287"/>
      <c r="R303" s="287"/>
      <c r="S303" s="515" t="s">
        <v>627</v>
      </c>
      <c r="T303" s="516"/>
    </row>
    <row r="304" spans="2:23" ht="110.45" customHeight="1" x14ac:dyDescent="0.2">
      <c r="B304" s="270" t="s">
        <v>590</v>
      </c>
      <c r="C304" s="270"/>
      <c r="D304" s="270"/>
      <c r="E304" s="270"/>
      <c r="F304" s="270"/>
      <c r="G304" s="267" t="s">
        <v>1187</v>
      </c>
      <c r="H304" s="268"/>
      <c r="I304" s="268"/>
      <c r="J304" s="268"/>
      <c r="K304" s="268"/>
      <c r="L304" s="268"/>
      <c r="M304" s="268"/>
      <c r="N304" s="268"/>
      <c r="O304" s="268"/>
      <c r="P304" s="268"/>
      <c r="Q304" s="268"/>
      <c r="R304" s="269"/>
      <c r="S304" s="515" t="s">
        <v>564</v>
      </c>
      <c r="T304" s="516"/>
    </row>
    <row r="305" spans="1:24" ht="35.450000000000003" customHeight="1" x14ac:dyDescent="0.2">
      <c r="B305" s="270" t="s">
        <v>628</v>
      </c>
      <c r="C305" s="270"/>
      <c r="D305" s="270"/>
      <c r="E305" s="270"/>
      <c r="F305" s="270"/>
      <c r="G305" s="267" t="s">
        <v>1194</v>
      </c>
      <c r="H305" s="268"/>
      <c r="I305" s="268"/>
      <c r="J305" s="268"/>
      <c r="K305" s="268"/>
      <c r="L305" s="268"/>
      <c r="M305" s="268"/>
      <c r="N305" s="268"/>
      <c r="O305" s="268"/>
      <c r="P305" s="268"/>
      <c r="Q305" s="268"/>
      <c r="R305" s="269"/>
      <c r="S305" s="515"/>
      <c r="T305" s="516"/>
    </row>
    <row r="306" spans="1:24" ht="34.9" customHeight="1" x14ac:dyDescent="0.2">
      <c r="B306" s="511" t="s">
        <v>566</v>
      </c>
      <c r="C306" s="511"/>
      <c r="D306" s="511"/>
      <c r="E306" s="511"/>
      <c r="F306" s="511"/>
      <c r="G306" s="512" t="s">
        <v>1193</v>
      </c>
      <c r="H306" s="513"/>
      <c r="I306" s="513"/>
      <c r="J306" s="513"/>
      <c r="K306" s="513"/>
      <c r="L306" s="513"/>
      <c r="M306" s="513"/>
      <c r="N306" s="513"/>
      <c r="O306" s="513"/>
      <c r="P306" s="513"/>
      <c r="Q306" s="513"/>
      <c r="R306" s="514"/>
      <c r="S306" s="515"/>
      <c r="T306" s="516"/>
    </row>
    <row r="307" spans="1:24" ht="26.25" customHeight="1" x14ac:dyDescent="0.2">
      <c r="B307" s="499" t="s">
        <v>582</v>
      </c>
      <c r="C307" s="500"/>
      <c r="D307" s="500"/>
      <c r="E307" s="500"/>
      <c r="F307" s="500"/>
      <c r="G307" s="500"/>
      <c r="H307" s="500"/>
      <c r="I307" s="500"/>
      <c r="J307" s="500"/>
      <c r="K307" s="500"/>
      <c r="L307" s="500"/>
      <c r="M307" s="500"/>
      <c r="N307" s="500"/>
      <c r="O307" s="500"/>
      <c r="P307" s="500"/>
      <c r="Q307" s="500"/>
      <c r="R307" s="500"/>
      <c r="S307" s="500"/>
      <c r="T307" s="501"/>
    </row>
    <row r="308" spans="1:24" ht="23.25" customHeight="1" x14ac:dyDescent="0.2">
      <c r="B308" s="558" t="s">
        <v>47</v>
      </c>
      <c r="C308" s="559"/>
      <c r="D308" s="559"/>
      <c r="E308" s="559"/>
      <c r="F308" s="560"/>
      <c r="G308" s="502" t="s">
        <v>103</v>
      </c>
      <c r="H308" s="503"/>
      <c r="I308" s="503"/>
      <c r="J308" s="503"/>
      <c r="K308" s="503"/>
      <c r="L308" s="503"/>
      <c r="M308" s="503"/>
      <c r="N308" s="503"/>
      <c r="O308" s="503"/>
      <c r="P308" s="503"/>
      <c r="Q308" s="503"/>
      <c r="R308" s="504"/>
      <c r="S308" s="502" t="s">
        <v>104</v>
      </c>
      <c r="T308" s="504"/>
    </row>
    <row r="309" spans="1:24" ht="259.89999999999998" customHeight="1" x14ac:dyDescent="0.2">
      <c r="B309" s="508" t="s">
        <v>1157</v>
      </c>
      <c r="C309" s="509"/>
      <c r="D309" s="509"/>
      <c r="E309" s="509"/>
      <c r="F309" s="510"/>
      <c r="G309" s="505" t="s">
        <v>1151</v>
      </c>
      <c r="H309" s="506"/>
      <c r="I309" s="506"/>
      <c r="J309" s="506"/>
      <c r="K309" s="506"/>
      <c r="L309" s="506"/>
      <c r="M309" s="506"/>
      <c r="N309" s="506"/>
      <c r="O309" s="506"/>
      <c r="P309" s="506"/>
      <c r="Q309" s="506"/>
      <c r="R309" s="507"/>
      <c r="S309" s="302" t="s">
        <v>1152</v>
      </c>
      <c r="T309" s="304"/>
    </row>
    <row r="310" spans="1:24" ht="298.89999999999998" customHeight="1" x14ac:dyDescent="0.2">
      <c r="B310" s="601" t="s">
        <v>998</v>
      </c>
      <c r="C310" s="602"/>
      <c r="D310" s="602"/>
      <c r="E310" s="602"/>
      <c r="F310" s="603"/>
      <c r="G310" s="267" t="s">
        <v>1153</v>
      </c>
      <c r="H310" s="268"/>
      <c r="I310" s="268"/>
      <c r="J310" s="268"/>
      <c r="K310" s="268"/>
      <c r="L310" s="268"/>
      <c r="M310" s="268"/>
      <c r="N310" s="268"/>
      <c r="O310" s="268"/>
      <c r="P310" s="268"/>
      <c r="Q310" s="268"/>
      <c r="R310" s="269"/>
      <c r="S310" s="302" t="s">
        <v>997</v>
      </c>
      <c r="T310" s="304"/>
    </row>
    <row r="311" spans="1:24" ht="201" customHeight="1" x14ac:dyDescent="0.2">
      <c r="B311" s="604"/>
      <c r="C311" s="605"/>
      <c r="D311" s="605"/>
      <c r="E311" s="605"/>
      <c r="F311" s="606"/>
      <c r="G311" s="267" t="s">
        <v>1154</v>
      </c>
      <c r="H311" s="268"/>
      <c r="I311" s="268"/>
      <c r="J311" s="268"/>
      <c r="K311" s="268"/>
      <c r="L311" s="268"/>
      <c r="M311" s="268"/>
      <c r="N311" s="268"/>
      <c r="O311" s="268"/>
      <c r="P311" s="268"/>
      <c r="Q311" s="268"/>
      <c r="R311" s="269"/>
      <c r="S311" s="308"/>
      <c r="T311" s="310"/>
    </row>
    <row r="312" spans="1:24" ht="191.45" customHeight="1" x14ac:dyDescent="0.2">
      <c r="B312" s="595" t="s">
        <v>1186</v>
      </c>
      <c r="C312" s="596"/>
      <c r="D312" s="596"/>
      <c r="E312" s="596"/>
      <c r="F312" s="597"/>
      <c r="G312" s="267" t="s">
        <v>1155</v>
      </c>
      <c r="H312" s="268"/>
      <c r="I312" s="268"/>
      <c r="J312" s="268"/>
      <c r="K312" s="268"/>
      <c r="L312" s="268"/>
      <c r="M312" s="268"/>
      <c r="N312" s="268"/>
      <c r="O312" s="268"/>
      <c r="P312" s="268"/>
      <c r="Q312" s="268"/>
      <c r="R312" s="269"/>
      <c r="S312" s="515" t="s">
        <v>1156</v>
      </c>
      <c r="T312" s="516"/>
    </row>
    <row r="313" spans="1:24" ht="94.5" customHeight="1" x14ac:dyDescent="0.2">
      <c r="B313" s="558" t="s">
        <v>605</v>
      </c>
      <c r="C313" s="559"/>
      <c r="D313" s="559"/>
      <c r="E313" s="559"/>
      <c r="F313" s="560"/>
      <c r="G313" s="502" t="s">
        <v>103</v>
      </c>
      <c r="H313" s="503"/>
      <c r="I313" s="503"/>
      <c r="J313" s="503"/>
      <c r="K313" s="503"/>
      <c r="L313" s="503"/>
      <c r="M313" s="503"/>
      <c r="N313" s="503"/>
      <c r="O313" s="503"/>
      <c r="P313" s="503"/>
      <c r="Q313" s="503"/>
      <c r="R313" s="504"/>
      <c r="S313" s="502" t="s">
        <v>104</v>
      </c>
      <c r="T313" s="504"/>
    </row>
    <row r="314" spans="1:24" ht="225.6" customHeight="1" x14ac:dyDescent="0.2">
      <c r="B314" s="302"/>
      <c r="C314" s="303"/>
      <c r="D314" s="303"/>
      <c r="E314" s="303"/>
      <c r="F314" s="304"/>
      <c r="G314" s="555" t="s">
        <v>720</v>
      </c>
      <c r="H314" s="556"/>
      <c r="I314" s="556"/>
      <c r="J314" s="556"/>
      <c r="K314" s="556"/>
      <c r="L314" s="556"/>
      <c r="M314" s="556"/>
      <c r="N314" s="556"/>
      <c r="O314" s="556"/>
      <c r="P314" s="556"/>
      <c r="Q314" s="556"/>
      <c r="R314" s="557"/>
      <c r="S314" s="540"/>
      <c r="T314" s="541"/>
      <c r="W314" s="531"/>
      <c r="X314" s="531"/>
    </row>
    <row r="315" spans="1:24" ht="327" customHeight="1" x14ac:dyDescent="0.2">
      <c r="B315" s="305"/>
      <c r="C315" s="418"/>
      <c r="D315" s="418"/>
      <c r="E315" s="418"/>
      <c r="F315" s="307"/>
      <c r="G315" s="532" t="s">
        <v>704</v>
      </c>
      <c r="H315" s="533"/>
      <c r="I315" s="533"/>
      <c r="J315" s="533"/>
      <c r="K315" s="533"/>
      <c r="L315" s="533"/>
      <c r="M315" s="533"/>
      <c r="N315" s="533"/>
      <c r="O315" s="533"/>
      <c r="P315" s="533"/>
      <c r="Q315" s="533"/>
      <c r="R315" s="534"/>
      <c r="S315" s="542"/>
      <c r="T315" s="543"/>
      <c r="W315" s="531"/>
      <c r="X315" s="531"/>
    </row>
    <row r="316" spans="1:24" ht="244.15" customHeight="1" x14ac:dyDescent="0.2">
      <c r="A316" s="75"/>
      <c r="B316" s="305"/>
      <c r="C316" s="418"/>
      <c r="D316" s="418"/>
      <c r="E316" s="418"/>
      <c r="F316" s="307"/>
      <c r="G316" s="485" t="s">
        <v>705</v>
      </c>
      <c r="H316" s="486"/>
      <c r="I316" s="486"/>
      <c r="J316" s="486"/>
      <c r="K316" s="486"/>
      <c r="L316" s="486"/>
      <c r="M316" s="486"/>
      <c r="N316" s="486"/>
      <c r="O316" s="486"/>
      <c r="P316" s="486"/>
      <c r="Q316" s="486"/>
      <c r="R316" s="486"/>
      <c r="S316" s="542"/>
      <c r="T316" s="543"/>
      <c r="W316" s="531"/>
      <c r="X316" s="531"/>
    </row>
    <row r="317" spans="1:24" ht="264" customHeight="1" x14ac:dyDescent="0.2">
      <c r="B317" s="305"/>
      <c r="C317" s="418"/>
      <c r="D317" s="418"/>
      <c r="E317" s="418"/>
      <c r="F317" s="307"/>
      <c r="G317" s="485" t="s">
        <v>785</v>
      </c>
      <c r="H317" s="486"/>
      <c r="I317" s="486"/>
      <c r="J317" s="486"/>
      <c r="K317" s="486"/>
      <c r="L317" s="486"/>
      <c r="M317" s="486"/>
      <c r="N317" s="486"/>
      <c r="O317" s="486"/>
      <c r="P317" s="486"/>
      <c r="Q317" s="486"/>
      <c r="R317" s="486"/>
      <c r="S317" s="542"/>
      <c r="T317" s="543"/>
      <c r="W317" s="531"/>
      <c r="X317" s="531"/>
    </row>
    <row r="318" spans="1:24" ht="270" customHeight="1" x14ac:dyDescent="0.2">
      <c r="B318" s="305"/>
      <c r="C318" s="418"/>
      <c r="D318" s="418"/>
      <c r="E318" s="418"/>
      <c r="F318" s="307"/>
      <c r="G318" s="535" t="s">
        <v>706</v>
      </c>
      <c r="H318" s="536"/>
      <c r="I318" s="536"/>
      <c r="J318" s="536"/>
      <c r="K318" s="536"/>
      <c r="L318" s="536"/>
      <c r="M318" s="536"/>
      <c r="N318" s="536"/>
      <c r="O318" s="536"/>
      <c r="P318" s="536"/>
      <c r="Q318" s="536"/>
      <c r="R318" s="536"/>
      <c r="S318" s="542"/>
      <c r="T318" s="543"/>
      <c r="W318" s="531"/>
      <c r="X318" s="531"/>
    </row>
    <row r="319" spans="1:24" ht="232.15" customHeight="1" x14ac:dyDescent="0.2">
      <c r="B319" s="305"/>
      <c r="C319" s="418"/>
      <c r="D319" s="418"/>
      <c r="E319" s="418"/>
      <c r="F319" s="307"/>
      <c r="G319" s="485" t="s">
        <v>567</v>
      </c>
      <c r="H319" s="486"/>
      <c r="I319" s="486"/>
      <c r="J319" s="486"/>
      <c r="K319" s="486"/>
      <c r="L319" s="486"/>
      <c r="M319" s="486"/>
      <c r="N319" s="486"/>
      <c r="O319" s="486"/>
      <c r="P319" s="486"/>
      <c r="Q319" s="486"/>
      <c r="R319" s="486"/>
      <c r="S319" s="542"/>
      <c r="T319" s="543"/>
      <c r="W319" s="531"/>
      <c r="X319" s="531"/>
    </row>
    <row r="320" spans="1:24" ht="208.9" customHeight="1" x14ac:dyDescent="0.2">
      <c r="B320" s="305"/>
      <c r="C320" s="418"/>
      <c r="D320" s="418"/>
      <c r="E320" s="418"/>
      <c r="F320" s="307"/>
      <c r="G320" s="535" t="s">
        <v>707</v>
      </c>
      <c r="H320" s="536"/>
      <c r="I320" s="536"/>
      <c r="J320" s="536"/>
      <c r="K320" s="536"/>
      <c r="L320" s="536"/>
      <c r="M320" s="536"/>
      <c r="N320" s="536"/>
      <c r="O320" s="536"/>
      <c r="P320" s="536"/>
      <c r="Q320" s="536"/>
      <c r="R320" s="536"/>
      <c r="S320" s="542"/>
      <c r="T320" s="543"/>
      <c r="W320" s="531"/>
      <c r="X320" s="531"/>
    </row>
    <row r="321" spans="2:24" ht="210.6" customHeight="1" x14ac:dyDescent="0.2">
      <c r="B321" s="305"/>
      <c r="C321" s="418"/>
      <c r="D321" s="418"/>
      <c r="E321" s="418"/>
      <c r="F321" s="307"/>
      <c r="G321" s="485" t="s">
        <v>650</v>
      </c>
      <c r="H321" s="486"/>
      <c r="I321" s="486"/>
      <c r="J321" s="486"/>
      <c r="K321" s="486"/>
      <c r="L321" s="486"/>
      <c r="M321" s="486"/>
      <c r="N321" s="486"/>
      <c r="O321" s="486"/>
      <c r="P321" s="486"/>
      <c r="Q321" s="486"/>
      <c r="R321" s="487"/>
      <c r="S321" s="542"/>
      <c r="T321" s="543"/>
      <c r="W321" s="531"/>
      <c r="X321" s="531"/>
    </row>
    <row r="322" spans="2:24" ht="152.44999999999999" customHeight="1" x14ac:dyDescent="0.2">
      <c r="B322" s="305"/>
      <c r="C322" s="418"/>
      <c r="D322" s="418"/>
      <c r="E322" s="418"/>
      <c r="F322" s="307"/>
      <c r="G322" s="485" t="s">
        <v>708</v>
      </c>
      <c r="H322" s="486"/>
      <c r="I322" s="486"/>
      <c r="J322" s="486"/>
      <c r="K322" s="486"/>
      <c r="L322" s="486"/>
      <c r="M322" s="486"/>
      <c r="N322" s="486"/>
      <c r="O322" s="486"/>
      <c r="P322" s="486"/>
      <c r="Q322" s="486"/>
      <c r="R322" s="487"/>
      <c r="S322" s="542"/>
      <c r="T322" s="543"/>
      <c r="W322" s="531"/>
      <c r="X322" s="531"/>
    </row>
    <row r="323" spans="2:24" ht="180.6" customHeight="1" x14ac:dyDescent="0.2">
      <c r="B323" s="305"/>
      <c r="C323" s="418"/>
      <c r="D323" s="418"/>
      <c r="E323" s="418"/>
      <c r="F323" s="307"/>
      <c r="G323" s="485" t="s">
        <v>1005</v>
      </c>
      <c r="H323" s="537"/>
      <c r="I323" s="537"/>
      <c r="J323" s="537"/>
      <c r="K323" s="537"/>
      <c r="L323" s="537"/>
      <c r="M323" s="537"/>
      <c r="N323" s="537"/>
      <c r="O323" s="537"/>
      <c r="P323" s="537"/>
      <c r="Q323" s="537"/>
      <c r="R323" s="538"/>
      <c r="S323" s="542"/>
      <c r="T323" s="543"/>
      <c r="W323" s="531"/>
      <c r="X323" s="531"/>
    </row>
    <row r="324" spans="2:24" ht="316.89999999999998" customHeight="1" x14ac:dyDescent="0.2">
      <c r="B324" s="305"/>
      <c r="C324" s="418"/>
      <c r="D324" s="418"/>
      <c r="E324" s="418"/>
      <c r="F324" s="307"/>
      <c r="G324" s="485" t="s">
        <v>1006</v>
      </c>
      <c r="H324" s="486"/>
      <c r="I324" s="486"/>
      <c r="J324" s="486"/>
      <c r="K324" s="486"/>
      <c r="L324" s="486"/>
      <c r="M324" s="486"/>
      <c r="N324" s="486"/>
      <c r="O324" s="486"/>
      <c r="P324" s="486"/>
      <c r="Q324" s="486"/>
      <c r="R324" s="486"/>
      <c r="S324" s="542"/>
      <c r="T324" s="543"/>
      <c r="W324" s="531"/>
      <c r="X324" s="531"/>
    </row>
    <row r="325" spans="2:24" ht="408.6" customHeight="1" x14ac:dyDescent="0.2">
      <c r="B325" s="305"/>
      <c r="C325" s="418"/>
      <c r="D325" s="418"/>
      <c r="E325" s="418"/>
      <c r="F325" s="307"/>
      <c r="G325" s="488" t="s">
        <v>786</v>
      </c>
      <c r="H325" s="489"/>
      <c r="I325" s="489"/>
      <c r="J325" s="489"/>
      <c r="K325" s="489"/>
      <c r="L325" s="489"/>
      <c r="M325" s="489"/>
      <c r="N325" s="489"/>
      <c r="O325" s="489"/>
      <c r="P325" s="489"/>
      <c r="Q325" s="489"/>
      <c r="R325" s="490"/>
      <c r="S325" s="542"/>
      <c r="T325" s="543"/>
      <c r="W325" s="531"/>
      <c r="X325" s="531"/>
    </row>
    <row r="326" spans="2:24" ht="96" customHeight="1" x14ac:dyDescent="0.2">
      <c r="B326" s="305"/>
      <c r="C326" s="418"/>
      <c r="D326" s="418"/>
      <c r="E326" s="418"/>
      <c r="F326" s="307"/>
      <c r="G326" s="491"/>
      <c r="H326" s="492"/>
      <c r="I326" s="492"/>
      <c r="J326" s="492"/>
      <c r="K326" s="492"/>
      <c r="L326" s="492"/>
      <c r="M326" s="492"/>
      <c r="N326" s="492"/>
      <c r="O326" s="492"/>
      <c r="P326" s="492"/>
      <c r="Q326" s="492"/>
      <c r="R326" s="493"/>
      <c r="S326" s="542"/>
      <c r="T326" s="543"/>
      <c r="W326" s="531"/>
      <c r="X326" s="531"/>
    </row>
    <row r="327" spans="2:24" ht="218.45" customHeight="1" x14ac:dyDescent="0.2">
      <c r="B327" s="305"/>
      <c r="C327" s="418"/>
      <c r="D327" s="418"/>
      <c r="E327" s="418"/>
      <c r="F327" s="307"/>
      <c r="G327" s="485" t="s">
        <v>932</v>
      </c>
      <c r="H327" s="486"/>
      <c r="I327" s="486"/>
      <c r="J327" s="486"/>
      <c r="K327" s="486"/>
      <c r="L327" s="486"/>
      <c r="M327" s="486"/>
      <c r="N327" s="486"/>
      <c r="O327" s="486"/>
      <c r="P327" s="486"/>
      <c r="Q327" s="486"/>
      <c r="R327" s="486"/>
      <c r="S327" s="542"/>
      <c r="T327" s="543"/>
      <c r="W327" s="531"/>
      <c r="X327" s="531"/>
    </row>
    <row r="328" spans="2:24" ht="280.89999999999998" customHeight="1" x14ac:dyDescent="0.2">
      <c r="B328" s="305"/>
      <c r="C328" s="418"/>
      <c r="D328" s="418"/>
      <c r="E328" s="418"/>
      <c r="F328" s="307"/>
      <c r="G328" s="485" t="s">
        <v>1017</v>
      </c>
      <c r="H328" s="486"/>
      <c r="I328" s="486"/>
      <c r="J328" s="486"/>
      <c r="K328" s="486"/>
      <c r="L328" s="486"/>
      <c r="M328" s="486"/>
      <c r="N328" s="486"/>
      <c r="O328" s="486"/>
      <c r="P328" s="486"/>
      <c r="Q328" s="486"/>
      <c r="R328" s="487"/>
      <c r="S328" s="542"/>
      <c r="T328" s="543"/>
      <c r="W328" s="531"/>
      <c r="X328" s="531"/>
    </row>
    <row r="329" spans="2:24" ht="369" customHeight="1" x14ac:dyDescent="0.2">
      <c r="B329" s="305"/>
      <c r="C329" s="418"/>
      <c r="D329" s="418"/>
      <c r="E329" s="418"/>
      <c r="F329" s="307"/>
      <c r="G329" s="485" t="s">
        <v>1007</v>
      </c>
      <c r="H329" s="537"/>
      <c r="I329" s="537"/>
      <c r="J329" s="537"/>
      <c r="K329" s="537"/>
      <c r="L329" s="537"/>
      <c r="M329" s="537"/>
      <c r="N329" s="537"/>
      <c r="O329" s="537"/>
      <c r="P329" s="537"/>
      <c r="Q329" s="537"/>
      <c r="R329" s="538"/>
      <c r="S329" s="542"/>
      <c r="T329" s="543"/>
      <c r="W329" s="531"/>
      <c r="X329" s="531"/>
    </row>
    <row r="330" spans="2:24" ht="408.6" customHeight="1" x14ac:dyDescent="0.2">
      <c r="B330" s="305"/>
      <c r="C330" s="418"/>
      <c r="D330" s="418"/>
      <c r="E330" s="418"/>
      <c r="F330" s="307"/>
      <c r="G330" s="488" t="s">
        <v>991</v>
      </c>
      <c r="H330" s="489"/>
      <c r="I330" s="489"/>
      <c r="J330" s="489"/>
      <c r="K330" s="489"/>
      <c r="L330" s="489"/>
      <c r="M330" s="489"/>
      <c r="N330" s="489"/>
      <c r="O330" s="489"/>
      <c r="P330" s="489"/>
      <c r="Q330" s="489"/>
      <c r="R330" s="490"/>
      <c r="S330" s="542"/>
      <c r="T330" s="543"/>
      <c r="W330" s="531"/>
      <c r="X330" s="531"/>
    </row>
    <row r="331" spans="2:24" ht="119.45" customHeight="1" x14ac:dyDescent="0.2">
      <c r="B331" s="305"/>
      <c r="C331" s="418"/>
      <c r="D331" s="418"/>
      <c r="E331" s="418"/>
      <c r="F331" s="307"/>
      <c r="G331" s="491"/>
      <c r="H331" s="492"/>
      <c r="I331" s="492"/>
      <c r="J331" s="492"/>
      <c r="K331" s="492"/>
      <c r="L331" s="492"/>
      <c r="M331" s="492"/>
      <c r="N331" s="492"/>
      <c r="O331" s="492"/>
      <c r="P331" s="492"/>
      <c r="Q331" s="492"/>
      <c r="R331" s="493"/>
      <c r="S331" s="542"/>
      <c r="T331" s="543"/>
      <c r="W331" s="531"/>
      <c r="X331" s="531"/>
    </row>
    <row r="332" spans="2:24" ht="363.6" customHeight="1" x14ac:dyDescent="0.2">
      <c r="B332" s="305"/>
      <c r="C332" s="418"/>
      <c r="D332" s="418"/>
      <c r="E332" s="418"/>
      <c r="F332" s="307"/>
      <c r="G332" s="482" t="s">
        <v>709</v>
      </c>
      <c r="H332" s="483"/>
      <c r="I332" s="483"/>
      <c r="J332" s="483"/>
      <c r="K332" s="483"/>
      <c r="L332" s="483"/>
      <c r="M332" s="483"/>
      <c r="N332" s="483"/>
      <c r="O332" s="483"/>
      <c r="P332" s="483"/>
      <c r="Q332" s="483"/>
      <c r="R332" s="484"/>
      <c r="S332" s="542"/>
      <c r="T332" s="543"/>
      <c r="W332" s="531"/>
      <c r="X332" s="531"/>
    </row>
    <row r="333" spans="2:24" ht="201" customHeight="1" x14ac:dyDescent="0.2">
      <c r="B333" s="305"/>
      <c r="C333" s="418"/>
      <c r="D333" s="418"/>
      <c r="E333" s="418"/>
      <c r="F333" s="307"/>
      <c r="G333" s="485" t="s">
        <v>787</v>
      </c>
      <c r="H333" s="486"/>
      <c r="I333" s="486"/>
      <c r="J333" s="486"/>
      <c r="K333" s="486"/>
      <c r="L333" s="486"/>
      <c r="M333" s="486"/>
      <c r="N333" s="486"/>
      <c r="O333" s="486"/>
      <c r="P333" s="486"/>
      <c r="Q333" s="486"/>
      <c r="R333" s="486"/>
      <c r="S333" s="542"/>
      <c r="T333" s="543"/>
      <c r="W333" s="531"/>
      <c r="X333" s="531"/>
    </row>
    <row r="334" spans="2:24" ht="201" customHeight="1" x14ac:dyDescent="0.2">
      <c r="B334" s="305"/>
      <c r="C334" s="418"/>
      <c r="D334" s="418"/>
      <c r="E334" s="418"/>
      <c r="F334" s="307"/>
      <c r="G334" s="520" t="s">
        <v>992</v>
      </c>
      <c r="H334" s="539"/>
      <c r="I334" s="539"/>
      <c r="J334" s="539"/>
      <c r="K334" s="539"/>
      <c r="L334" s="539"/>
      <c r="M334" s="539"/>
      <c r="N334" s="539"/>
      <c r="O334" s="539"/>
      <c r="P334" s="539"/>
      <c r="Q334" s="539"/>
      <c r="R334" s="539"/>
      <c r="S334" s="542"/>
      <c r="T334" s="543"/>
      <c r="W334" s="531"/>
      <c r="X334" s="531"/>
    </row>
    <row r="335" spans="2:24" ht="274.89999999999998" customHeight="1" x14ac:dyDescent="0.2">
      <c r="B335" s="305"/>
      <c r="C335" s="418"/>
      <c r="D335" s="418"/>
      <c r="E335" s="418"/>
      <c r="F335" s="307"/>
      <c r="G335" s="485" t="s">
        <v>1008</v>
      </c>
      <c r="H335" s="537"/>
      <c r="I335" s="537"/>
      <c r="J335" s="537"/>
      <c r="K335" s="537"/>
      <c r="L335" s="537"/>
      <c r="M335" s="537"/>
      <c r="N335" s="537"/>
      <c r="O335" s="537"/>
      <c r="P335" s="537"/>
      <c r="Q335" s="537"/>
      <c r="R335" s="538"/>
      <c r="S335" s="542"/>
      <c r="T335" s="543"/>
      <c r="W335" s="531"/>
      <c r="X335" s="531"/>
    </row>
    <row r="336" spans="2:24" ht="263.45" customHeight="1" x14ac:dyDescent="0.2">
      <c r="B336" s="305"/>
      <c r="C336" s="418"/>
      <c r="D336" s="418"/>
      <c r="E336" s="418"/>
      <c r="F336" s="307"/>
      <c r="G336" s="485" t="s">
        <v>1009</v>
      </c>
      <c r="H336" s="537"/>
      <c r="I336" s="537"/>
      <c r="J336" s="537"/>
      <c r="K336" s="537"/>
      <c r="L336" s="537"/>
      <c r="M336" s="537"/>
      <c r="N336" s="537"/>
      <c r="O336" s="537"/>
      <c r="P336" s="537"/>
      <c r="Q336" s="537"/>
      <c r="R336" s="538"/>
      <c r="S336" s="542"/>
      <c r="T336" s="543"/>
      <c r="W336" s="531"/>
      <c r="X336" s="531"/>
    </row>
    <row r="337" spans="2:24" ht="408.6" customHeight="1" x14ac:dyDescent="0.2">
      <c r="B337" s="305"/>
      <c r="C337" s="418"/>
      <c r="D337" s="418"/>
      <c r="E337" s="418"/>
      <c r="F337" s="307"/>
      <c r="G337" s="488" t="s">
        <v>993</v>
      </c>
      <c r="H337" s="489"/>
      <c r="I337" s="489"/>
      <c r="J337" s="489"/>
      <c r="K337" s="489"/>
      <c r="L337" s="489"/>
      <c r="M337" s="489"/>
      <c r="N337" s="489"/>
      <c r="O337" s="489"/>
      <c r="P337" s="489"/>
      <c r="Q337" s="489"/>
      <c r="R337" s="490"/>
      <c r="S337" s="542"/>
      <c r="T337" s="543"/>
      <c r="W337" s="531"/>
      <c r="X337" s="531"/>
    </row>
    <row r="338" spans="2:24" ht="19.149999999999999" customHeight="1" x14ac:dyDescent="0.2">
      <c r="B338" s="305"/>
      <c r="C338" s="418"/>
      <c r="D338" s="418"/>
      <c r="E338" s="418"/>
      <c r="F338" s="307"/>
      <c r="G338" s="491"/>
      <c r="H338" s="492"/>
      <c r="I338" s="492"/>
      <c r="J338" s="492"/>
      <c r="K338" s="492"/>
      <c r="L338" s="492"/>
      <c r="M338" s="492"/>
      <c r="N338" s="492"/>
      <c r="O338" s="492"/>
      <c r="P338" s="492"/>
      <c r="Q338" s="492"/>
      <c r="R338" s="493"/>
      <c r="S338" s="542"/>
      <c r="T338" s="543"/>
      <c r="W338" s="531"/>
      <c r="X338" s="531"/>
    </row>
    <row r="339" spans="2:24" ht="205.9" customHeight="1" x14ac:dyDescent="0.2">
      <c r="B339" s="305"/>
      <c r="C339" s="418"/>
      <c r="D339" s="418"/>
      <c r="E339" s="418"/>
      <c r="F339" s="307"/>
      <c r="G339" s="485" t="s">
        <v>688</v>
      </c>
      <c r="H339" s="486"/>
      <c r="I339" s="486"/>
      <c r="J339" s="486"/>
      <c r="K339" s="486"/>
      <c r="L339" s="486"/>
      <c r="M339" s="486"/>
      <c r="N339" s="486"/>
      <c r="O339" s="486"/>
      <c r="P339" s="486"/>
      <c r="Q339" s="486"/>
      <c r="R339" s="487"/>
      <c r="S339" s="542"/>
      <c r="T339" s="543"/>
      <c r="W339" s="531"/>
      <c r="X339" s="531"/>
    </row>
    <row r="340" spans="2:24" ht="270" customHeight="1" x14ac:dyDescent="0.2">
      <c r="B340" s="305"/>
      <c r="C340" s="418"/>
      <c r="D340" s="418"/>
      <c r="E340" s="418"/>
      <c r="F340" s="307"/>
      <c r="G340" s="485" t="s">
        <v>1010</v>
      </c>
      <c r="H340" s="486"/>
      <c r="I340" s="486"/>
      <c r="J340" s="486"/>
      <c r="K340" s="486"/>
      <c r="L340" s="486"/>
      <c r="M340" s="486"/>
      <c r="N340" s="486"/>
      <c r="O340" s="486"/>
      <c r="P340" s="486"/>
      <c r="Q340" s="486"/>
      <c r="R340" s="487"/>
      <c r="S340" s="542"/>
      <c r="T340" s="543"/>
      <c r="W340" s="531"/>
      <c r="X340" s="531"/>
    </row>
    <row r="341" spans="2:24" ht="156" customHeight="1" x14ac:dyDescent="0.2">
      <c r="B341" s="305"/>
      <c r="C341" s="418"/>
      <c r="D341" s="418"/>
      <c r="E341" s="418"/>
      <c r="F341" s="307"/>
      <c r="G341" s="482" t="s">
        <v>651</v>
      </c>
      <c r="H341" s="537"/>
      <c r="I341" s="537"/>
      <c r="J341" s="537"/>
      <c r="K341" s="537"/>
      <c r="L341" s="537"/>
      <c r="M341" s="537"/>
      <c r="N341" s="537"/>
      <c r="O341" s="537"/>
      <c r="P341" s="537"/>
      <c r="Q341" s="537"/>
      <c r="R341" s="538"/>
      <c r="S341" s="542"/>
      <c r="T341" s="543"/>
      <c r="W341" s="531"/>
      <c r="X341" s="531"/>
    </row>
    <row r="342" spans="2:24" ht="225.6" customHeight="1" x14ac:dyDescent="0.2">
      <c r="B342" s="305"/>
      <c r="C342" s="418"/>
      <c r="D342" s="418"/>
      <c r="E342" s="418"/>
      <c r="F342" s="307"/>
      <c r="G342" s="485" t="s">
        <v>710</v>
      </c>
      <c r="H342" s="486"/>
      <c r="I342" s="486"/>
      <c r="J342" s="486"/>
      <c r="K342" s="486"/>
      <c r="L342" s="486"/>
      <c r="M342" s="486"/>
      <c r="N342" s="486"/>
      <c r="O342" s="486"/>
      <c r="P342" s="486"/>
      <c r="Q342" s="486"/>
      <c r="R342" s="487"/>
      <c r="S342" s="542"/>
      <c r="T342" s="543"/>
      <c r="W342" s="531"/>
      <c r="X342" s="531"/>
    </row>
    <row r="343" spans="2:24" ht="303" customHeight="1" x14ac:dyDescent="0.2">
      <c r="B343" s="305"/>
      <c r="C343" s="418"/>
      <c r="D343" s="418"/>
      <c r="E343" s="418"/>
      <c r="F343" s="307"/>
      <c r="G343" s="485" t="s">
        <v>788</v>
      </c>
      <c r="H343" s="486"/>
      <c r="I343" s="486"/>
      <c r="J343" s="486"/>
      <c r="K343" s="486"/>
      <c r="L343" s="486"/>
      <c r="M343" s="486"/>
      <c r="N343" s="486"/>
      <c r="O343" s="486"/>
      <c r="P343" s="486"/>
      <c r="Q343" s="486"/>
      <c r="R343" s="487"/>
      <c r="S343" s="542"/>
      <c r="T343" s="543"/>
      <c r="W343" s="531"/>
      <c r="X343" s="531"/>
    </row>
    <row r="344" spans="2:24" ht="396" customHeight="1" x14ac:dyDescent="0.2">
      <c r="B344" s="305"/>
      <c r="C344" s="418"/>
      <c r="D344" s="418"/>
      <c r="E344" s="418"/>
      <c r="F344" s="307"/>
      <c r="G344" s="488" t="s">
        <v>689</v>
      </c>
      <c r="H344" s="489"/>
      <c r="I344" s="489"/>
      <c r="J344" s="489"/>
      <c r="K344" s="489"/>
      <c r="L344" s="489"/>
      <c r="M344" s="489"/>
      <c r="N344" s="489"/>
      <c r="O344" s="489"/>
      <c r="P344" s="489"/>
      <c r="Q344" s="489"/>
      <c r="R344" s="490"/>
      <c r="S344" s="542"/>
      <c r="T344" s="543"/>
      <c r="W344" s="531"/>
      <c r="X344" s="531"/>
    </row>
    <row r="345" spans="2:24" ht="36" customHeight="1" x14ac:dyDescent="0.2">
      <c r="B345" s="305"/>
      <c r="C345" s="418"/>
      <c r="D345" s="418"/>
      <c r="E345" s="418"/>
      <c r="F345" s="307"/>
      <c r="G345" s="491"/>
      <c r="H345" s="492"/>
      <c r="I345" s="492"/>
      <c r="J345" s="492"/>
      <c r="K345" s="492"/>
      <c r="L345" s="492"/>
      <c r="M345" s="492"/>
      <c r="N345" s="492"/>
      <c r="O345" s="492"/>
      <c r="P345" s="492"/>
      <c r="Q345" s="492"/>
      <c r="R345" s="493"/>
      <c r="S345" s="542"/>
      <c r="T345" s="543"/>
      <c r="W345" s="531"/>
      <c r="X345" s="531"/>
    </row>
    <row r="346" spans="2:24" ht="408.6" customHeight="1" x14ac:dyDescent="0.2">
      <c r="B346" s="305"/>
      <c r="C346" s="418"/>
      <c r="D346" s="418"/>
      <c r="E346" s="418"/>
      <c r="F346" s="307"/>
      <c r="G346" s="488" t="s">
        <v>1011</v>
      </c>
      <c r="H346" s="489"/>
      <c r="I346" s="489"/>
      <c r="J346" s="489"/>
      <c r="K346" s="489"/>
      <c r="L346" s="489"/>
      <c r="M346" s="489"/>
      <c r="N346" s="489"/>
      <c r="O346" s="489"/>
      <c r="P346" s="489"/>
      <c r="Q346" s="489"/>
      <c r="R346" s="490"/>
      <c r="S346" s="542"/>
      <c r="T346" s="543"/>
      <c r="W346" s="531"/>
      <c r="X346" s="531"/>
    </row>
    <row r="347" spans="2:24" ht="82.9" customHeight="1" x14ac:dyDescent="0.2">
      <c r="B347" s="305"/>
      <c r="C347" s="418"/>
      <c r="D347" s="418"/>
      <c r="E347" s="418"/>
      <c r="F347" s="307"/>
      <c r="G347" s="491"/>
      <c r="H347" s="492"/>
      <c r="I347" s="492"/>
      <c r="J347" s="492"/>
      <c r="K347" s="492"/>
      <c r="L347" s="492"/>
      <c r="M347" s="492"/>
      <c r="N347" s="492"/>
      <c r="O347" s="492"/>
      <c r="P347" s="492"/>
      <c r="Q347" s="492"/>
      <c r="R347" s="493"/>
      <c r="S347" s="542"/>
      <c r="T347" s="543"/>
      <c r="W347" s="531"/>
      <c r="X347" s="531"/>
    </row>
    <row r="348" spans="2:24" ht="265.89999999999998" customHeight="1" x14ac:dyDescent="0.2">
      <c r="B348" s="305"/>
      <c r="C348" s="418"/>
      <c r="D348" s="418"/>
      <c r="E348" s="418"/>
      <c r="F348" s="307"/>
      <c r="G348" s="485" t="s">
        <v>1018</v>
      </c>
      <c r="H348" s="486"/>
      <c r="I348" s="486"/>
      <c r="J348" s="486"/>
      <c r="K348" s="486"/>
      <c r="L348" s="486"/>
      <c r="M348" s="486"/>
      <c r="N348" s="486"/>
      <c r="O348" s="486"/>
      <c r="P348" s="486"/>
      <c r="Q348" s="486"/>
      <c r="R348" s="487"/>
      <c r="S348" s="542"/>
      <c r="T348" s="543"/>
      <c r="W348" s="531"/>
      <c r="X348" s="531"/>
    </row>
    <row r="349" spans="2:24" ht="143.44999999999999" customHeight="1" x14ac:dyDescent="0.2">
      <c r="B349" s="305"/>
      <c r="C349" s="418"/>
      <c r="D349" s="418"/>
      <c r="E349" s="418"/>
      <c r="F349" s="307"/>
      <c r="G349" s="485" t="s">
        <v>711</v>
      </c>
      <c r="H349" s="486"/>
      <c r="I349" s="486"/>
      <c r="J349" s="486"/>
      <c r="K349" s="486"/>
      <c r="L349" s="486"/>
      <c r="M349" s="486"/>
      <c r="N349" s="486"/>
      <c r="O349" s="486"/>
      <c r="P349" s="486"/>
      <c r="Q349" s="486"/>
      <c r="R349" s="487"/>
      <c r="S349" s="542"/>
      <c r="T349" s="543"/>
      <c r="W349" s="531"/>
      <c r="X349" s="531"/>
    </row>
    <row r="350" spans="2:24" ht="142.9" customHeight="1" x14ac:dyDescent="0.2">
      <c r="B350" s="305"/>
      <c r="C350" s="418"/>
      <c r="D350" s="418"/>
      <c r="E350" s="418"/>
      <c r="F350" s="307"/>
      <c r="G350" s="485" t="s">
        <v>1012</v>
      </c>
      <c r="H350" s="486"/>
      <c r="I350" s="486"/>
      <c r="J350" s="486"/>
      <c r="K350" s="486"/>
      <c r="L350" s="486"/>
      <c r="M350" s="486"/>
      <c r="N350" s="486"/>
      <c r="O350" s="486"/>
      <c r="P350" s="486"/>
      <c r="Q350" s="486"/>
      <c r="R350" s="487"/>
      <c r="S350" s="542"/>
      <c r="T350" s="543"/>
      <c r="W350" s="531"/>
      <c r="X350" s="531"/>
    </row>
    <row r="351" spans="2:24" ht="303.60000000000002" customHeight="1" x14ac:dyDescent="0.2">
      <c r="B351" s="305"/>
      <c r="C351" s="418"/>
      <c r="D351" s="418"/>
      <c r="E351" s="418"/>
      <c r="F351" s="307"/>
      <c r="G351" s="485" t="s">
        <v>1013</v>
      </c>
      <c r="H351" s="486"/>
      <c r="I351" s="486"/>
      <c r="J351" s="486"/>
      <c r="K351" s="486"/>
      <c r="L351" s="486"/>
      <c r="M351" s="486"/>
      <c r="N351" s="486"/>
      <c r="O351" s="486"/>
      <c r="P351" s="486"/>
      <c r="Q351" s="486"/>
      <c r="R351" s="487"/>
      <c r="S351" s="542"/>
      <c r="T351" s="543"/>
      <c r="W351" s="531"/>
      <c r="X351" s="531"/>
    </row>
    <row r="352" spans="2:24" ht="196.15" customHeight="1" x14ac:dyDescent="0.2">
      <c r="B352" s="305"/>
      <c r="C352" s="418"/>
      <c r="D352" s="418"/>
      <c r="E352" s="418"/>
      <c r="F352" s="307"/>
      <c r="G352" s="485" t="s">
        <v>712</v>
      </c>
      <c r="H352" s="486"/>
      <c r="I352" s="486"/>
      <c r="J352" s="486"/>
      <c r="K352" s="486"/>
      <c r="L352" s="486"/>
      <c r="M352" s="486"/>
      <c r="N352" s="486"/>
      <c r="O352" s="486"/>
      <c r="P352" s="486"/>
      <c r="Q352" s="486"/>
      <c r="R352" s="487"/>
      <c r="S352" s="542"/>
      <c r="T352" s="543"/>
      <c r="W352" s="531"/>
      <c r="X352" s="531"/>
    </row>
    <row r="353" spans="2:24" ht="198.6" customHeight="1" x14ac:dyDescent="0.2">
      <c r="B353" s="305"/>
      <c r="C353" s="418"/>
      <c r="D353" s="418"/>
      <c r="E353" s="418"/>
      <c r="F353" s="307"/>
      <c r="G353" s="485" t="s">
        <v>690</v>
      </c>
      <c r="H353" s="486"/>
      <c r="I353" s="486"/>
      <c r="J353" s="486"/>
      <c r="K353" s="486"/>
      <c r="L353" s="486"/>
      <c r="M353" s="486"/>
      <c r="N353" s="486"/>
      <c r="O353" s="486"/>
      <c r="P353" s="486"/>
      <c r="Q353" s="486"/>
      <c r="R353" s="487"/>
      <c r="S353" s="542"/>
      <c r="T353" s="543"/>
      <c r="W353" s="531"/>
      <c r="X353" s="531"/>
    </row>
    <row r="354" spans="2:24" ht="327.60000000000002" customHeight="1" x14ac:dyDescent="0.2">
      <c r="B354" s="305"/>
      <c r="C354" s="418"/>
      <c r="D354" s="418"/>
      <c r="E354" s="418"/>
      <c r="F354" s="307"/>
      <c r="G354" s="485" t="s">
        <v>1014</v>
      </c>
      <c r="H354" s="486"/>
      <c r="I354" s="486"/>
      <c r="J354" s="486"/>
      <c r="K354" s="486"/>
      <c r="L354" s="486"/>
      <c r="M354" s="486"/>
      <c r="N354" s="486"/>
      <c r="O354" s="486"/>
      <c r="P354" s="486"/>
      <c r="Q354" s="486"/>
      <c r="R354" s="487"/>
      <c r="S354" s="542"/>
      <c r="T354" s="543"/>
      <c r="W354" s="531"/>
      <c r="X354" s="531"/>
    </row>
    <row r="355" spans="2:24" ht="330.6" customHeight="1" x14ac:dyDescent="0.2">
      <c r="B355" s="305"/>
      <c r="C355" s="418"/>
      <c r="D355" s="418"/>
      <c r="E355" s="418"/>
      <c r="F355" s="307"/>
      <c r="G355" s="485" t="s">
        <v>713</v>
      </c>
      <c r="H355" s="486"/>
      <c r="I355" s="486"/>
      <c r="J355" s="486"/>
      <c r="K355" s="486"/>
      <c r="L355" s="486"/>
      <c r="M355" s="486"/>
      <c r="N355" s="486"/>
      <c r="O355" s="486"/>
      <c r="P355" s="486"/>
      <c r="Q355" s="486"/>
      <c r="R355" s="487"/>
      <c r="S355" s="542"/>
      <c r="T355" s="543"/>
      <c r="W355" s="531"/>
      <c r="X355" s="531"/>
    </row>
    <row r="356" spans="2:24" ht="252" customHeight="1" x14ac:dyDescent="0.2">
      <c r="B356" s="305"/>
      <c r="C356" s="418"/>
      <c r="D356" s="418"/>
      <c r="E356" s="418"/>
      <c r="F356" s="307"/>
      <c r="G356" s="485" t="s">
        <v>714</v>
      </c>
      <c r="H356" s="486"/>
      <c r="I356" s="486"/>
      <c r="J356" s="486"/>
      <c r="K356" s="486"/>
      <c r="L356" s="486"/>
      <c r="M356" s="486"/>
      <c r="N356" s="486"/>
      <c r="O356" s="486"/>
      <c r="P356" s="486"/>
      <c r="Q356" s="486"/>
      <c r="R356" s="487"/>
      <c r="S356" s="542"/>
      <c r="T356" s="543"/>
      <c r="W356" s="531"/>
      <c r="X356" s="531"/>
    </row>
    <row r="357" spans="2:24" ht="220.9" customHeight="1" x14ac:dyDescent="0.2">
      <c r="B357" s="305"/>
      <c r="C357" s="418"/>
      <c r="D357" s="418"/>
      <c r="E357" s="418"/>
      <c r="F357" s="307"/>
      <c r="G357" s="485" t="s">
        <v>715</v>
      </c>
      <c r="H357" s="486"/>
      <c r="I357" s="486"/>
      <c r="J357" s="486"/>
      <c r="K357" s="486"/>
      <c r="L357" s="486"/>
      <c r="M357" s="486"/>
      <c r="N357" s="486"/>
      <c r="O357" s="486"/>
      <c r="P357" s="486"/>
      <c r="Q357" s="486"/>
      <c r="R357" s="487"/>
      <c r="S357" s="542"/>
      <c r="T357" s="543"/>
      <c r="W357" s="531"/>
      <c r="X357" s="531"/>
    </row>
    <row r="358" spans="2:24" ht="129" customHeight="1" x14ac:dyDescent="0.2">
      <c r="B358" s="305"/>
      <c r="C358" s="418"/>
      <c r="D358" s="418"/>
      <c r="E358" s="418"/>
      <c r="F358" s="307"/>
      <c r="G358" s="485" t="s">
        <v>716</v>
      </c>
      <c r="H358" s="486"/>
      <c r="I358" s="486"/>
      <c r="J358" s="486"/>
      <c r="K358" s="486"/>
      <c r="L358" s="486"/>
      <c r="M358" s="486"/>
      <c r="N358" s="486"/>
      <c r="O358" s="486"/>
      <c r="P358" s="486"/>
      <c r="Q358" s="486"/>
      <c r="R358" s="487"/>
      <c r="S358" s="542"/>
      <c r="T358" s="543"/>
      <c r="W358" s="531"/>
      <c r="X358" s="531"/>
    </row>
    <row r="359" spans="2:24" ht="115.9" customHeight="1" x14ac:dyDescent="0.2">
      <c r="B359" s="305"/>
      <c r="C359" s="418"/>
      <c r="D359" s="418"/>
      <c r="E359" s="418"/>
      <c r="F359" s="307"/>
      <c r="G359" s="485" t="s">
        <v>1015</v>
      </c>
      <c r="H359" s="486"/>
      <c r="I359" s="486"/>
      <c r="J359" s="486"/>
      <c r="K359" s="486"/>
      <c r="L359" s="486"/>
      <c r="M359" s="486"/>
      <c r="N359" s="486"/>
      <c r="O359" s="486"/>
      <c r="P359" s="486"/>
      <c r="Q359" s="486"/>
      <c r="R359" s="487"/>
      <c r="S359" s="182"/>
      <c r="T359" s="181"/>
      <c r="W359" s="180"/>
      <c r="X359" s="180"/>
    </row>
    <row r="360" spans="2:24" ht="409.15" customHeight="1" x14ac:dyDescent="0.2">
      <c r="B360" s="305"/>
      <c r="C360" s="418"/>
      <c r="D360" s="418"/>
      <c r="E360" s="418"/>
      <c r="F360" s="307"/>
      <c r="G360" s="488" t="s">
        <v>1016</v>
      </c>
      <c r="H360" s="489"/>
      <c r="I360" s="489"/>
      <c r="J360" s="489"/>
      <c r="K360" s="489"/>
      <c r="L360" s="489"/>
      <c r="M360" s="489"/>
      <c r="N360" s="489"/>
      <c r="O360" s="489"/>
      <c r="P360" s="489"/>
      <c r="Q360" s="489"/>
      <c r="R360" s="490"/>
      <c r="S360" s="182"/>
      <c r="T360" s="186"/>
      <c r="W360" s="185"/>
      <c r="X360" s="185"/>
    </row>
    <row r="361" spans="2:24" ht="105.6" customHeight="1" thickBot="1" x14ac:dyDescent="0.25">
      <c r="B361" s="305"/>
      <c r="C361" s="418"/>
      <c r="D361" s="418"/>
      <c r="E361" s="418"/>
      <c r="F361" s="307"/>
      <c r="G361" s="525"/>
      <c r="H361" s="526"/>
      <c r="I361" s="526"/>
      <c r="J361" s="526"/>
      <c r="K361" s="526"/>
      <c r="L361" s="526"/>
      <c r="M361" s="526"/>
      <c r="N361" s="526"/>
      <c r="O361" s="526"/>
      <c r="P361" s="526"/>
      <c r="Q361" s="526"/>
      <c r="R361" s="527"/>
      <c r="S361" s="182"/>
      <c r="T361" s="186"/>
      <c r="W361" s="185"/>
      <c r="X361" s="185"/>
    </row>
    <row r="362" spans="2:24" ht="222.6" customHeight="1" x14ac:dyDescent="0.2">
      <c r="B362" s="308"/>
      <c r="C362" s="309"/>
      <c r="D362" s="309"/>
      <c r="E362" s="309"/>
      <c r="F362" s="310"/>
      <c r="G362" s="528" t="s">
        <v>994</v>
      </c>
      <c r="H362" s="529"/>
      <c r="I362" s="529"/>
      <c r="J362" s="529"/>
      <c r="K362" s="529"/>
      <c r="L362" s="529"/>
      <c r="M362" s="529"/>
      <c r="N362" s="529"/>
      <c r="O362" s="529"/>
      <c r="P362" s="529"/>
      <c r="Q362" s="529"/>
      <c r="R362" s="530"/>
      <c r="S362" s="182"/>
      <c r="T362" s="186"/>
      <c r="W362" s="185"/>
      <c r="X362" s="185"/>
    </row>
    <row r="363" spans="2:24" ht="114.6" customHeight="1" x14ac:dyDescent="0.2">
      <c r="B363" s="337" t="s">
        <v>790</v>
      </c>
      <c r="C363" s="338"/>
      <c r="D363" s="338"/>
      <c r="E363" s="338"/>
      <c r="F363" s="338"/>
      <c r="G363" s="563" t="s">
        <v>1019</v>
      </c>
      <c r="H363" s="563"/>
      <c r="I363" s="563"/>
      <c r="J363" s="563"/>
      <c r="K363" s="563"/>
      <c r="L363" s="563"/>
      <c r="M363" s="563"/>
      <c r="N363" s="563"/>
      <c r="O363" s="563"/>
      <c r="P363" s="563"/>
      <c r="Q363" s="563"/>
      <c r="R363" s="563"/>
      <c r="S363" s="564"/>
      <c r="T363" s="565"/>
    </row>
    <row r="364" spans="2:24" ht="156" customHeight="1" x14ac:dyDescent="0.2">
      <c r="B364" s="337" t="s">
        <v>791</v>
      </c>
      <c r="C364" s="338"/>
      <c r="D364" s="338"/>
      <c r="E364" s="338"/>
      <c r="F364" s="338"/>
      <c r="G364" s="480" t="s">
        <v>1020</v>
      </c>
      <c r="H364" s="480"/>
      <c r="I364" s="480"/>
      <c r="J364" s="480"/>
      <c r="K364" s="480"/>
      <c r="L364" s="480"/>
      <c r="M364" s="480"/>
      <c r="N364" s="480"/>
      <c r="O364" s="480"/>
      <c r="P364" s="480"/>
      <c r="Q364" s="480"/>
      <c r="R364" s="480"/>
      <c r="S364" s="566"/>
      <c r="T364" s="567"/>
    </row>
    <row r="365" spans="2:24" ht="160.15" customHeight="1" x14ac:dyDescent="0.2">
      <c r="B365" s="337" t="s">
        <v>792</v>
      </c>
      <c r="C365" s="338"/>
      <c r="D365" s="338"/>
      <c r="E365" s="338"/>
      <c r="F365" s="338"/>
      <c r="G365" s="480" t="s">
        <v>1021</v>
      </c>
      <c r="H365" s="480"/>
      <c r="I365" s="480"/>
      <c r="J365" s="480"/>
      <c r="K365" s="480"/>
      <c r="L365" s="480"/>
      <c r="M365" s="480"/>
      <c r="N365" s="480"/>
      <c r="O365" s="480"/>
      <c r="P365" s="480"/>
      <c r="Q365" s="480"/>
      <c r="R365" s="480"/>
      <c r="S365" s="566"/>
      <c r="T365" s="567"/>
    </row>
    <row r="366" spans="2:24" ht="93.6" customHeight="1" x14ac:dyDescent="0.2">
      <c r="B366" s="337" t="s">
        <v>793</v>
      </c>
      <c r="C366" s="338"/>
      <c r="D366" s="338"/>
      <c r="E366" s="338"/>
      <c r="F366" s="338"/>
      <c r="G366" s="480" t="s">
        <v>995</v>
      </c>
      <c r="H366" s="480"/>
      <c r="I366" s="480"/>
      <c r="J366" s="480"/>
      <c r="K366" s="480"/>
      <c r="L366" s="480"/>
      <c r="M366" s="480"/>
      <c r="N366" s="480"/>
      <c r="O366" s="480"/>
      <c r="P366" s="480"/>
      <c r="Q366" s="480"/>
      <c r="R366" s="480"/>
      <c r="S366" s="566"/>
      <c r="T366" s="567"/>
    </row>
    <row r="367" spans="2:24" ht="121.15" customHeight="1" x14ac:dyDescent="0.2">
      <c r="B367" s="337" t="s">
        <v>668</v>
      </c>
      <c r="C367" s="338"/>
      <c r="D367" s="338"/>
      <c r="E367" s="338"/>
      <c r="F367" s="338"/>
      <c r="G367" s="480" t="s">
        <v>1022</v>
      </c>
      <c r="H367" s="480"/>
      <c r="I367" s="480"/>
      <c r="J367" s="480"/>
      <c r="K367" s="480"/>
      <c r="L367" s="480"/>
      <c r="M367" s="480"/>
      <c r="N367" s="480"/>
      <c r="O367" s="480"/>
      <c r="P367" s="480"/>
      <c r="Q367" s="480"/>
      <c r="R367" s="480"/>
      <c r="S367" s="566"/>
      <c r="T367" s="567"/>
    </row>
    <row r="368" spans="2:24" ht="140.44999999999999" customHeight="1" x14ac:dyDescent="0.2">
      <c r="B368" s="337" t="s">
        <v>783</v>
      </c>
      <c r="C368" s="338"/>
      <c r="D368" s="338"/>
      <c r="E368" s="338"/>
      <c r="F368" s="338"/>
      <c r="G368" s="480" t="s">
        <v>1023</v>
      </c>
      <c r="H368" s="480"/>
      <c r="I368" s="480"/>
      <c r="J368" s="480"/>
      <c r="K368" s="480"/>
      <c r="L368" s="480"/>
      <c r="M368" s="480"/>
      <c r="N368" s="480"/>
      <c r="O368" s="480"/>
      <c r="P368" s="480"/>
      <c r="Q368" s="480"/>
      <c r="R368" s="480"/>
      <c r="S368" s="566"/>
      <c r="T368" s="567"/>
    </row>
    <row r="369" spans="1:20" ht="102.6" customHeight="1" x14ac:dyDescent="0.2">
      <c r="B369" s="337" t="s">
        <v>789</v>
      </c>
      <c r="C369" s="338"/>
      <c r="D369" s="338"/>
      <c r="E369" s="338"/>
      <c r="F369" s="338"/>
      <c r="G369" s="480" t="s">
        <v>1024</v>
      </c>
      <c r="H369" s="480"/>
      <c r="I369" s="480"/>
      <c r="J369" s="480"/>
      <c r="K369" s="480"/>
      <c r="L369" s="480"/>
      <c r="M369" s="480"/>
      <c r="N369" s="480"/>
      <c r="O369" s="480"/>
      <c r="P369" s="480"/>
      <c r="Q369" s="480"/>
      <c r="R369" s="480"/>
      <c r="S369" s="568"/>
      <c r="T369" s="569"/>
    </row>
    <row r="370" spans="1:20" ht="15" customHeight="1" x14ac:dyDescent="0.2">
      <c r="B370" s="570" t="s">
        <v>112</v>
      </c>
      <c r="C370" s="571"/>
      <c r="D370" s="571"/>
      <c r="E370" s="571"/>
      <c r="F370" s="571"/>
      <c r="G370" s="571"/>
      <c r="H370" s="571"/>
      <c r="I370" s="571"/>
      <c r="J370" s="571"/>
      <c r="K370" s="571"/>
      <c r="L370" s="571"/>
      <c r="M370" s="571"/>
      <c r="N370" s="571"/>
      <c r="O370" s="571"/>
      <c r="P370" s="571"/>
      <c r="Q370" s="571"/>
      <c r="R370" s="571"/>
      <c r="S370" s="571"/>
      <c r="T370" s="572"/>
    </row>
    <row r="371" spans="1:20" ht="15" customHeight="1" x14ac:dyDescent="0.2">
      <c r="B371" s="502" t="s">
        <v>47</v>
      </c>
      <c r="C371" s="503"/>
      <c r="D371" s="503"/>
      <c r="E371" s="503"/>
      <c r="F371" s="504"/>
      <c r="G371" s="573" t="s">
        <v>103</v>
      </c>
      <c r="H371" s="574"/>
      <c r="I371" s="574"/>
      <c r="J371" s="574"/>
      <c r="K371" s="574"/>
      <c r="L371" s="574"/>
      <c r="M371" s="574"/>
      <c r="N371" s="574"/>
      <c r="O371" s="574"/>
      <c r="P371" s="574"/>
      <c r="Q371" s="574"/>
      <c r="R371" s="575"/>
      <c r="S371" s="573" t="s">
        <v>104</v>
      </c>
      <c r="T371" s="575"/>
    </row>
    <row r="372" spans="1:20" ht="133.15" customHeight="1" x14ac:dyDescent="0.2">
      <c r="A372" s="76"/>
      <c r="B372" s="449" t="s">
        <v>660</v>
      </c>
      <c r="C372" s="449"/>
      <c r="D372" s="449"/>
      <c r="E372" s="449"/>
      <c r="F372" s="449"/>
      <c r="G372" s="591" t="s">
        <v>1137</v>
      </c>
      <c r="H372" s="591"/>
      <c r="I372" s="591"/>
      <c r="J372" s="591"/>
      <c r="K372" s="591"/>
      <c r="L372" s="591"/>
      <c r="M372" s="591"/>
      <c r="N372" s="591"/>
      <c r="O372" s="591"/>
      <c r="P372" s="591"/>
      <c r="Q372" s="591"/>
      <c r="R372" s="591"/>
      <c r="S372" s="520" t="s">
        <v>1134</v>
      </c>
      <c r="T372" s="521"/>
    </row>
    <row r="373" spans="1:20" ht="116.45" customHeight="1" x14ac:dyDescent="0.2">
      <c r="A373" s="76"/>
      <c r="B373" s="449" t="s">
        <v>661</v>
      </c>
      <c r="C373" s="449"/>
      <c r="D373" s="449"/>
      <c r="E373" s="449"/>
      <c r="F373" s="449"/>
      <c r="G373" s="522" t="s">
        <v>1138</v>
      </c>
      <c r="H373" s="523"/>
      <c r="I373" s="523"/>
      <c r="J373" s="523"/>
      <c r="K373" s="523"/>
      <c r="L373" s="523"/>
      <c r="M373" s="523"/>
      <c r="N373" s="523"/>
      <c r="O373" s="523"/>
      <c r="P373" s="523"/>
      <c r="Q373" s="523"/>
      <c r="R373" s="524"/>
      <c r="S373" s="520" t="s">
        <v>1134</v>
      </c>
      <c r="T373" s="521"/>
    </row>
    <row r="374" spans="1:20" ht="140.44999999999999" customHeight="1" x14ac:dyDescent="0.2">
      <c r="A374" s="76"/>
      <c r="B374" s="449" t="s">
        <v>662</v>
      </c>
      <c r="C374" s="449"/>
      <c r="D374" s="449"/>
      <c r="E374" s="449"/>
      <c r="F374" s="449"/>
      <c r="G374" s="517" t="s">
        <v>1139</v>
      </c>
      <c r="H374" s="518"/>
      <c r="I374" s="518"/>
      <c r="J374" s="518"/>
      <c r="K374" s="518"/>
      <c r="L374" s="518"/>
      <c r="M374" s="518"/>
      <c r="N374" s="518"/>
      <c r="O374" s="518"/>
      <c r="P374" s="518"/>
      <c r="Q374" s="518"/>
      <c r="R374" s="519"/>
      <c r="S374" s="520" t="s">
        <v>1134</v>
      </c>
      <c r="T374" s="521"/>
    </row>
    <row r="375" spans="1:20" ht="142.9" customHeight="1" x14ac:dyDescent="0.2">
      <c r="A375" s="76"/>
      <c r="B375" s="449" t="s">
        <v>663</v>
      </c>
      <c r="C375" s="449"/>
      <c r="D375" s="449"/>
      <c r="E375" s="449"/>
      <c r="F375" s="449"/>
      <c r="G375" s="517" t="s">
        <v>1135</v>
      </c>
      <c r="H375" s="518"/>
      <c r="I375" s="518"/>
      <c r="J375" s="518"/>
      <c r="K375" s="518"/>
      <c r="L375" s="518"/>
      <c r="M375" s="518"/>
      <c r="N375" s="518"/>
      <c r="O375" s="518"/>
      <c r="P375" s="518"/>
      <c r="Q375" s="518"/>
      <c r="R375" s="519"/>
      <c r="S375" s="520" t="s">
        <v>1134</v>
      </c>
      <c r="T375" s="521"/>
    </row>
    <row r="376" spans="1:20" ht="127.9" customHeight="1" x14ac:dyDescent="0.2">
      <c r="A376" s="76"/>
      <c r="B376" s="449" t="s">
        <v>664</v>
      </c>
      <c r="C376" s="449"/>
      <c r="D376" s="449"/>
      <c r="E376" s="449"/>
      <c r="F376" s="449"/>
      <c r="G376" s="517" t="s">
        <v>963</v>
      </c>
      <c r="H376" s="518"/>
      <c r="I376" s="518"/>
      <c r="J376" s="518"/>
      <c r="K376" s="518"/>
      <c r="L376" s="518"/>
      <c r="M376" s="518"/>
      <c r="N376" s="518"/>
      <c r="O376" s="518"/>
      <c r="P376" s="518"/>
      <c r="Q376" s="518"/>
      <c r="R376" s="519"/>
      <c r="S376" s="520" t="s">
        <v>1134</v>
      </c>
      <c r="T376" s="521"/>
    </row>
    <row r="377" spans="1:20" ht="235.15" customHeight="1" x14ac:dyDescent="0.2">
      <c r="A377" s="76"/>
      <c r="B377" s="449" t="s">
        <v>665</v>
      </c>
      <c r="C377" s="449"/>
      <c r="D377" s="449"/>
      <c r="E377" s="449"/>
      <c r="F377" s="449"/>
      <c r="G377" s="561" t="s">
        <v>1136</v>
      </c>
      <c r="H377" s="562"/>
      <c r="I377" s="562"/>
      <c r="J377" s="562"/>
      <c r="K377" s="562"/>
      <c r="L377" s="562"/>
      <c r="M377" s="562"/>
      <c r="N377" s="562"/>
      <c r="O377" s="562"/>
      <c r="P377" s="562"/>
      <c r="Q377" s="562"/>
      <c r="R377" s="562"/>
      <c r="S377" s="520" t="s">
        <v>1134</v>
      </c>
      <c r="T377" s="521"/>
    </row>
    <row r="378" spans="1:20" ht="247.15" customHeight="1" x14ac:dyDescent="0.2">
      <c r="B378" s="302" t="s">
        <v>394</v>
      </c>
      <c r="C378" s="303"/>
      <c r="D378" s="303"/>
      <c r="E378" s="303"/>
      <c r="F378" s="303"/>
      <c r="G378" s="588"/>
      <c r="H378" s="589"/>
      <c r="I378" s="589"/>
      <c r="J378" s="589"/>
      <c r="K378" s="589"/>
      <c r="L378" s="589"/>
      <c r="M378" s="589"/>
      <c r="N378" s="589"/>
      <c r="O378" s="589"/>
      <c r="P378" s="589"/>
      <c r="Q378" s="589"/>
      <c r="R378" s="590"/>
      <c r="S378" s="515"/>
      <c r="T378" s="516"/>
    </row>
    <row r="379" spans="1:20" ht="14.1" customHeight="1" x14ac:dyDescent="0.2">
      <c r="B379" s="98"/>
      <c r="C379" s="73"/>
      <c r="D379" s="73"/>
      <c r="E379" s="73"/>
      <c r="F379" s="73"/>
      <c r="G379" s="95"/>
      <c r="H379" s="71"/>
      <c r="I379" s="71"/>
      <c r="J379" s="71"/>
      <c r="K379" s="71"/>
      <c r="L379" s="71"/>
      <c r="M379" s="71"/>
      <c r="N379" s="71"/>
      <c r="O379" s="71"/>
      <c r="P379" s="71"/>
      <c r="Q379" s="71"/>
      <c r="R379" s="71"/>
      <c r="S379" s="73"/>
      <c r="T379" s="99"/>
    </row>
    <row r="380" spans="1:20" ht="24" customHeight="1" x14ac:dyDescent="0.2">
      <c r="B380" s="332" t="s">
        <v>105</v>
      </c>
      <c r="C380" s="333"/>
      <c r="D380" s="333"/>
      <c r="E380" s="333"/>
      <c r="F380" s="333"/>
      <c r="G380" s="333"/>
      <c r="H380" s="333"/>
      <c r="I380" s="333"/>
      <c r="J380" s="333"/>
      <c r="K380" s="333"/>
      <c r="L380" s="333"/>
      <c r="M380" s="333"/>
      <c r="N380" s="333"/>
      <c r="O380" s="333"/>
      <c r="P380" s="333"/>
      <c r="Q380" s="333"/>
      <c r="R380" s="333"/>
      <c r="S380" s="333"/>
      <c r="T380" s="334"/>
    </row>
    <row r="381" spans="1:20" ht="409.15" customHeight="1" x14ac:dyDescent="0.2">
      <c r="B381" s="271" t="s">
        <v>1246</v>
      </c>
      <c r="C381" s="271"/>
      <c r="D381" s="271"/>
      <c r="E381" s="271"/>
      <c r="F381" s="271"/>
      <c r="G381" s="271"/>
      <c r="H381" s="271"/>
      <c r="I381" s="271"/>
      <c r="J381" s="271"/>
      <c r="K381" s="271"/>
      <c r="L381" s="271"/>
      <c r="M381" s="271"/>
      <c r="N381" s="271"/>
      <c r="O381" s="271"/>
      <c r="P381" s="271"/>
      <c r="Q381" s="271"/>
      <c r="R381" s="271"/>
      <c r="S381" s="271"/>
      <c r="T381" s="272"/>
    </row>
    <row r="382" spans="1:20" ht="99.6" customHeight="1" x14ac:dyDescent="0.2">
      <c r="B382" s="273"/>
      <c r="C382" s="273"/>
      <c r="D382" s="273"/>
      <c r="E382" s="273"/>
      <c r="F382" s="273"/>
      <c r="G382" s="273"/>
      <c r="H382" s="273"/>
      <c r="I382" s="273"/>
      <c r="J382" s="273"/>
      <c r="K382" s="273"/>
      <c r="L382" s="273"/>
      <c r="M382" s="273"/>
      <c r="N382" s="273"/>
      <c r="O382" s="273"/>
      <c r="P382" s="273"/>
      <c r="Q382" s="273"/>
      <c r="R382" s="273"/>
      <c r="S382" s="273"/>
      <c r="T382" s="274"/>
    </row>
    <row r="383" spans="1:20" ht="14.25" customHeight="1" x14ac:dyDescent="0.2">
      <c r="B383" s="582"/>
      <c r="C383" s="582"/>
      <c r="D383" s="582"/>
      <c r="E383" s="582"/>
      <c r="F383" s="582"/>
      <c r="G383" s="582"/>
      <c r="H383" s="582"/>
      <c r="I383" s="582"/>
      <c r="J383" s="582"/>
      <c r="K383" s="582"/>
      <c r="L383" s="582"/>
      <c r="M383" s="582"/>
      <c r="N383" s="582"/>
      <c r="O383" s="582"/>
      <c r="P383" s="582"/>
      <c r="Q383" s="583"/>
      <c r="R383" s="584"/>
      <c r="S383" s="582"/>
      <c r="T383" s="583"/>
    </row>
    <row r="384" spans="1:20" ht="15" customHeight="1" x14ac:dyDescent="0.2">
      <c r="B384" s="585" t="s">
        <v>106</v>
      </c>
      <c r="C384" s="586"/>
      <c r="D384" s="586"/>
      <c r="E384" s="586"/>
      <c r="F384" s="587"/>
      <c r="G384" s="585" t="s">
        <v>107</v>
      </c>
      <c r="H384" s="586"/>
      <c r="I384" s="586"/>
      <c r="J384" s="586"/>
      <c r="K384" s="586"/>
      <c r="L384" s="586"/>
      <c r="M384" s="586"/>
      <c r="N384" s="586"/>
      <c r="O384" s="586"/>
      <c r="P384" s="587"/>
      <c r="Q384" s="585" t="s">
        <v>108</v>
      </c>
      <c r="R384" s="586"/>
      <c r="S384" s="586"/>
      <c r="T384" s="587"/>
    </row>
    <row r="385" spans="2:20" ht="114.75" customHeight="1" x14ac:dyDescent="0.2">
      <c r="B385" s="576" t="s">
        <v>549</v>
      </c>
      <c r="C385" s="577"/>
      <c r="D385" s="577"/>
      <c r="E385" s="577"/>
      <c r="F385" s="578"/>
      <c r="G385" s="579" t="s">
        <v>372</v>
      </c>
      <c r="H385" s="580"/>
      <c r="I385" s="580"/>
      <c r="J385" s="580"/>
      <c r="K385" s="580"/>
      <c r="L385" s="580"/>
      <c r="M385" s="580"/>
      <c r="N385" s="580"/>
      <c r="O385" s="580"/>
      <c r="P385" s="581"/>
      <c r="Q385" s="579" t="s">
        <v>116</v>
      </c>
      <c r="R385" s="580"/>
      <c r="S385" s="580"/>
      <c r="T385" s="581"/>
    </row>
    <row r="386" spans="2:20" ht="13.9" customHeight="1" x14ac:dyDescent="0.2">
      <c r="G386" s="69"/>
      <c r="H386" s="69"/>
      <c r="I386" s="69"/>
      <c r="J386" s="69"/>
      <c r="K386" s="69"/>
      <c r="L386" s="69"/>
      <c r="M386" s="69"/>
      <c r="N386" s="69"/>
      <c r="O386" s="69"/>
      <c r="P386" s="69"/>
      <c r="Q386" s="70"/>
      <c r="R386" s="70"/>
    </row>
  </sheetData>
  <mergeCells count="1025">
    <mergeCell ref="B45:H45"/>
    <mergeCell ref="I45:J45"/>
    <mergeCell ref="K45:L45"/>
    <mergeCell ref="M45:R45"/>
    <mergeCell ref="B46:H46"/>
    <mergeCell ref="I46:J46"/>
    <mergeCell ref="K46:L46"/>
    <mergeCell ref="M46:R46"/>
    <mergeCell ref="B57:H57"/>
    <mergeCell ref="I57:J57"/>
    <mergeCell ref="K57:L57"/>
    <mergeCell ref="M57:R57"/>
    <mergeCell ref="B55:H55"/>
    <mergeCell ref="I55:J55"/>
    <mergeCell ref="K55:L55"/>
    <mergeCell ref="M55:R55"/>
    <mergeCell ref="B42:H42"/>
    <mergeCell ref="I42:J42"/>
    <mergeCell ref="K42:L42"/>
    <mergeCell ref="M42:R42"/>
    <mergeCell ref="B43:H43"/>
    <mergeCell ref="I43:J43"/>
    <mergeCell ref="K43:L43"/>
    <mergeCell ref="M43:R43"/>
    <mergeCell ref="B44:H44"/>
    <mergeCell ref="I44:J44"/>
    <mergeCell ref="K44:L44"/>
    <mergeCell ref="M44:R44"/>
    <mergeCell ref="B39:H39"/>
    <mergeCell ref="I39:J39"/>
    <mergeCell ref="K39:L39"/>
    <mergeCell ref="M39:R39"/>
    <mergeCell ref="B40:H40"/>
    <mergeCell ref="I40:J40"/>
    <mergeCell ref="K40:L40"/>
    <mergeCell ref="M40:R40"/>
    <mergeCell ref="B41:H41"/>
    <mergeCell ref="I41:J41"/>
    <mergeCell ref="K41:L41"/>
    <mergeCell ref="M41:R41"/>
    <mergeCell ref="F200:I200"/>
    <mergeCell ref="J200:T200"/>
    <mergeCell ref="B114:C114"/>
    <mergeCell ref="D114:J114"/>
    <mergeCell ref="K114:R114"/>
    <mergeCell ref="S114:T114"/>
    <mergeCell ref="B115:C115"/>
    <mergeCell ref="D115:J115"/>
    <mergeCell ref="K115:R115"/>
    <mergeCell ref="S115:T115"/>
    <mergeCell ref="B116:C116"/>
    <mergeCell ref="D116:J116"/>
    <mergeCell ref="K116:R116"/>
    <mergeCell ref="S116:T116"/>
    <mergeCell ref="S124:T124"/>
    <mergeCell ref="S125:T125"/>
    <mergeCell ref="S130:T130"/>
    <mergeCell ref="S129:T129"/>
    <mergeCell ref="B130:C130"/>
    <mergeCell ref="D130:J130"/>
    <mergeCell ref="K130:R130"/>
    <mergeCell ref="B131:C131"/>
    <mergeCell ref="B52:H52"/>
    <mergeCell ref="I52:J52"/>
    <mergeCell ref="K52:L52"/>
    <mergeCell ref="M52:R52"/>
    <mergeCell ref="B54:H54"/>
    <mergeCell ref="I54:J54"/>
    <mergeCell ref="K54:L54"/>
    <mergeCell ref="M54:R54"/>
    <mergeCell ref="K56:L56"/>
    <mergeCell ref="M56:R56"/>
    <mergeCell ref="B49:H49"/>
    <mergeCell ref="I49:J49"/>
    <mergeCell ref="K49:L49"/>
    <mergeCell ref="M49:R49"/>
    <mergeCell ref="B50:H50"/>
    <mergeCell ref="I50:J50"/>
    <mergeCell ref="K50:L50"/>
    <mergeCell ref="M50:R50"/>
    <mergeCell ref="B51:H51"/>
    <mergeCell ref="I51:J51"/>
    <mergeCell ref="K51:L51"/>
    <mergeCell ref="M51:R51"/>
    <mergeCell ref="D129:J129"/>
    <mergeCell ref="D131:J131"/>
    <mergeCell ref="D144:J144"/>
    <mergeCell ref="B141:C141"/>
    <mergeCell ref="K141:R141"/>
    <mergeCell ref="S141:T141"/>
    <mergeCell ref="S143:T143"/>
    <mergeCell ref="S142:T142"/>
    <mergeCell ref="D141:J141"/>
    <mergeCell ref="S144:T144"/>
    <mergeCell ref="K143:R143"/>
    <mergeCell ref="K144:R144"/>
    <mergeCell ref="B144:C144"/>
    <mergeCell ref="S135:T135"/>
    <mergeCell ref="S134:T134"/>
    <mergeCell ref="B135:C135"/>
    <mergeCell ref="D135:J135"/>
    <mergeCell ref="K135:R135"/>
    <mergeCell ref="B132:C132"/>
    <mergeCell ref="D132:J132"/>
    <mergeCell ref="K132:R132"/>
    <mergeCell ref="B133:C133"/>
    <mergeCell ref="D133:J133"/>
    <mergeCell ref="K133:R133"/>
    <mergeCell ref="B134:C134"/>
    <mergeCell ref="D134:J134"/>
    <mergeCell ref="K134:R134"/>
    <mergeCell ref="B193:C193"/>
    <mergeCell ref="F190:I190"/>
    <mergeCell ref="B143:C143"/>
    <mergeCell ref="D143:J143"/>
    <mergeCell ref="G228:J228"/>
    <mergeCell ref="F210:G210"/>
    <mergeCell ref="K226:T226"/>
    <mergeCell ref="G217:J218"/>
    <mergeCell ref="C213:D213"/>
    <mergeCell ref="C216:L216"/>
    <mergeCell ref="G223:J223"/>
    <mergeCell ref="K224:T224"/>
    <mergeCell ref="E226:F226"/>
    <mergeCell ref="G226:J226"/>
    <mergeCell ref="E224:F224"/>
    <mergeCell ref="H210:I210"/>
    <mergeCell ref="E228:F228"/>
    <mergeCell ref="K217:T218"/>
    <mergeCell ref="C210:E210"/>
    <mergeCell ref="C217:F217"/>
    <mergeCell ref="E223:F223"/>
    <mergeCell ref="C221:D221"/>
    <mergeCell ref="B200:C200"/>
    <mergeCell ref="D200:E200"/>
    <mergeCell ref="D113:J113"/>
    <mergeCell ref="K113:R113"/>
    <mergeCell ref="B113:C113"/>
    <mergeCell ref="S113:T113"/>
    <mergeCell ref="K112:R112"/>
    <mergeCell ref="S112:T112"/>
    <mergeCell ref="B112:C112"/>
    <mergeCell ref="D112:J112"/>
    <mergeCell ref="B146:C146"/>
    <mergeCell ref="D146:J146"/>
    <mergeCell ref="K129:R129"/>
    <mergeCell ref="B145:C145"/>
    <mergeCell ref="D145:J145"/>
    <mergeCell ref="K145:R145"/>
    <mergeCell ref="S145:T145"/>
    <mergeCell ref="K142:R142"/>
    <mergeCell ref="B142:C142"/>
    <mergeCell ref="D142:J142"/>
    <mergeCell ref="B128:C128"/>
    <mergeCell ref="S128:T128"/>
    <mergeCell ref="S133:T133"/>
    <mergeCell ref="D128:J128"/>
    <mergeCell ref="S132:T132"/>
    <mergeCell ref="S131:T131"/>
    <mergeCell ref="E262:F262"/>
    <mergeCell ref="G262:H262"/>
    <mergeCell ref="G232:J232"/>
    <mergeCell ref="D193:E193"/>
    <mergeCell ref="F193:I193"/>
    <mergeCell ref="C226:D226"/>
    <mergeCell ref="C222:D222"/>
    <mergeCell ref="C230:D230"/>
    <mergeCell ref="E230:F230"/>
    <mergeCell ref="E231:F231"/>
    <mergeCell ref="C256:F256"/>
    <mergeCell ref="B259:T259"/>
    <mergeCell ref="G258:I258"/>
    <mergeCell ref="M256:T257"/>
    <mergeCell ref="G256:I257"/>
    <mergeCell ref="F248:G248"/>
    <mergeCell ref="F195:I195"/>
    <mergeCell ref="J194:T194"/>
    <mergeCell ref="J195:T195"/>
    <mergeCell ref="B201:C201"/>
    <mergeCell ref="D201:E201"/>
    <mergeCell ref="F201:I201"/>
    <mergeCell ref="J201:T201"/>
    <mergeCell ref="H211:I211"/>
    <mergeCell ref="C243:D243"/>
    <mergeCell ref="E243:F243"/>
    <mergeCell ref="G243:J243"/>
    <mergeCell ref="E240:F240"/>
    <mergeCell ref="F191:I191"/>
    <mergeCell ref="J191:T191"/>
    <mergeCell ref="G164:H164"/>
    <mergeCell ref="B165:D165"/>
    <mergeCell ref="E165:F165"/>
    <mergeCell ref="E221:F221"/>
    <mergeCell ref="K232:T232"/>
    <mergeCell ref="B172:C172"/>
    <mergeCell ref="D172:E172"/>
    <mergeCell ref="D168:E168"/>
    <mergeCell ref="B166:K166"/>
    <mergeCell ref="B167:C167"/>
    <mergeCell ref="D167:E167"/>
    <mergeCell ref="J167:K167"/>
    <mergeCell ref="G167:H167"/>
    <mergeCell ref="B169:K169"/>
    <mergeCell ref="G168:K168"/>
    <mergeCell ref="B174:C174"/>
    <mergeCell ref="J173:T173"/>
    <mergeCell ref="D175:E175"/>
    <mergeCell ref="C235:D235"/>
    <mergeCell ref="E235:F235"/>
    <mergeCell ref="G235:J235"/>
    <mergeCell ref="C229:D229"/>
    <mergeCell ref="K228:T228"/>
    <mergeCell ref="S146:T146"/>
    <mergeCell ref="B153:D153"/>
    <mergeCell ref="B168:C168"/>
    <mergeCell ref="K230:T230"/>
    <mergeCell ref="C231:D231"/>
    <mergeCell ref="G231:J231"/>
    <mergeCell ref="K231:T231"/>
    <mergeCell ref="E154:F154"/>
    <mergeCell ref="B163:K163"/>
    <mergeCell ref="E159:F159"/>
    <mergeCell ref="B155:D155"/>
    <mergeCell ref="B170:K170"/>
    <mergeCell ref="B171:E171"/>
    <mergeCell ref="L163:T170"/>
    <mergeCell ref="B164:D164"/>
    <mergeCell ref="E164:F164"/>
    <mergeCell ref="B161:T161"/>
    <mergeCell ref="G165:H165"/>
    <mergeCell ref="I165:K165"/>
    <mergeCell ref="K227:T227"/>
    <mergeCell ref="C257:D257"/>
    <mergeCell ref="E257:F257"/>
    <mergeCell ref="B262:D262"/>
    <mergeCell ref="H248:I248"/>
    <mergeCell ref="E251:F251"/>
    <mergeCell ref="J254:K254"/>
    <mergeCell ref="B260:T260"/>
    <mergeCell ref="H251:I251"/>
    <mergeCell ref="C245:T245"/>
    <mergeCell ref="K238:T238"/>
    <mergeCell ref="C239:D239"/>
    <mergeCell ref="E239:F239"/>
    <mergeCell ref="G239:J239"/>
    <mergeCell ref="K239:T239"/>
    <mergeCell ref="C258:D258"/>
    <mergeCell ref="C232:D232"/>
    <mergeCell ref="E232:F232"/>
    <mergeCell ref="G240:J240"/>
    <mergeCell ref="K240:T240"/>
    <mergeCell ref="E229:F229"/>
    <mergeCell ref="G230:J230"/>
    <mergeCell ref="B244:T244"/>
    <mergeCell ref="B261:K261"/>
    <mergeCell ref="I69:R69"/>
    <mergeCell ref="E73:H73"/>
    <mergeCell ref="I80:R80"/>
    <mergeCell ref="I73:R73"/>
    <mergeCell ref="E79:H79"/>
    <mergeCell ref="E81:H81"/>
    <mergeCell ref="E77:H77"/>
    <mergeCell ref="I77:R77"/>
    <mergeCell ref="E71:H71"/>
    <mergeCell ref="I71:R71"/>
    <mergeCell ref="E70:H70"/>
    <mergeCell ref="I70:R70"/>
    <mergeCell ref="E76:H76"/>
    <mergeCell ref="I76:R76"/>
    <mergeCell ref="J190:T190"/>
    <mergeCell ref="D191:E191"/>
    <mergeCell ref="G269:H269"/>
    <mergeCell ref="C218:D218"/>
    <mergeCell ref="G224:J224"/>
    <mergeCell ref="G229:J229"/>
    <mergeCell ref="C228:D228"/>
    <mergeCell ref="I270:J270"/>
    <mergeCell ref="C233:D233"/>
    <mergeCell ref="E233:F233"/>
    <mergeCell ref="G233:J233"/>
    <mergeCell ref="K233:T233"/>
    <mergeCell ref="B265:C265"/>
    <mergeCell ref="B268:K268"/>
    <mergeCell ref="D266:E266"/>
    <mergeCell ref="B267:K267"/>
    <mergeCell ref="G266:K266"/>
    <mergeCell ref="J256:L257"/>
    <mergeCell ref="J258:L258"/>
    <mergeCell ref="C234:D234"/>
    <mergeCell ref="E234:F234"/>
    <mergeCell ref="G234:J234"/>
    <mergeCell ref="K234:T234"/>
    <mergeCell ref="B263:D263"/>
    <mergeCell ref="D276:E276"/>
    <mergeCell ref="J271:T272"/>
    <mergeCell ref="B271:E271"/>
    <mergeCell ref="B275:C275"/>
    <mergeCell ref="F275:I275"/>
    <mergeCell ref="G270:H270"/>
    <mergeCell ref="G265:K265"/>
    <mergeCell ref="M246:T254"/>
    <mergeCell ref="C246:L246"/>
    <mergeCell ref="F247:G247"/>
    <mergeCell ref="J248:L248"/>
    <mergeCell ref="B270:F270"/>
    <mergeCell ref="L270:T270"/>
    <mergeCell ref="K251:L251"/>
    <mergeCell ref="C248:E248"/>
    <mergeCell ref="C255:T255"/>
    <mergeCell ref="C247:E247"/>
    <mergeCell ref="B264:K264"/>
    <mergeCell ref="M258:T258"/>
    <mergeCell ref="C251:D251"/>
    <mergeCell ref="H250:I250"/>
    <mergeCell ref="C253:L253"/>
    <mergeCell ref="G254:H254"/>
    <mergeCell ref="E250:F250"/>
    <mergeCell ref="G290:J291"/>
    <mergeCell ref="K290:T291"/>
    <mergeCell ref="E291:F291"/>
    <mergeCell ref="S302:T302"/>
    <mergeCell ref="H289:I289"/>
    <mergeCell ref="B292:T292"/>
    <mergeCell ref="C296:E296"/>
    <mergeCell ref="B302:F302"/>
    <mergeCell ref="B279:B291"/>
    <mergeCell ref="C290:F290"/>
    <mergeCell ref="C295:E295"/>
    <mergeCell ref="B310:F311"/>
    <mergeCell ref="S310:T311"/>
    <mergeCell ref="B278:T278"/>
    <mergeCell ref="C288:G288"/>
    <mergeCell ref="C250:D250"/>
    <mergeCell ref="C254:E254"/>
    <mergeCell ref="K250:L250"/>
    <mergeCell ref="I263:K263"/>
    <mergeCell ref="D265:E265"/>
    <mergeCell ref="H281:I281"/>
    <mergeCell ref="H288:I288"/>
    <mergeCell ref="C286:D286"/>
    <mergeCell ref="J282:L282"/>
    <mergeCell ref="C279:T279"/>
    <mergeCell ref="M281:T287"/>
    <mergeCell ref="C281:E281"/>
    <mergeCell ref="C285:D285"/>
    <mergeCell ref="F276:I276"/>
    <mergeCell ref="B276:C276"/>
    <mergeCell ref="I262:K262"/>
    <mergeCell ref="B277:T277"/>
    <mergeCell ref="H286:L286"/>
    <mergeCell ref="J288:K288"/>
    <mergeCell ref="E285:F285"/>
    <mergeCell ref="B312:F312"/>
    <mergeCell ref="G312:R312"/>
    <mergeCell ref="B293:B298"/>
    <mergeCell ref="M295:T296"/>
    <mergeCell ref="C297:F297"/>
    <mergeCell ref="C298:D298"/>
    <mergeCell ref="E298:F298"/>
    <mergeCell ref="G308:R308"/>
    <mergeCell ref="M280:T280"/>
    <mergeCell ref="E286:F286"/>
    <mergeCell ref="F296:G296"/>
    <mergeCell ref="H296:I296"/>
    <mergeCell ref="J296:L296"/>
    <mergeCell ref="G297:J298"/>
    <mergeCell ref="F295:G295"/>
    <mergeCell ref="H295:I295"/>
    <mergeCell ref="J295:L295"/>
    <mergeCell ref="B299:T299"/>
    <mergeCell ref="K297:T298"/>
    <mergeCell ref="B307:T307"/>
    <mergeCell ref="F281:G281"/>
    <mergeCell ref="C280:L280"/>
    <mergeCell ref="H285:L285"/>
    <mergeCell ref="H282:I282"/>
    <mergeCell ref="B375:F375"/>
    <mergeCell ref="G375:R375"/>
    <mergeCell ref="S375:T375"/>
    <mergeCell ref="G372:R372"/>
    <mergeCell ref="S372:T372"/>
    <mergeCell ref="B373:F373"/>
    <mergeCell ref="B374:F374"/>
    <mergeCell ref="B313:F313"/>
    <mergeCell ref="C282:E282"/>
    <mergeCell ref="F283:G283"/>
    <mergeCell ref="C283:E283"/>
    <mergeCell ref="G313:R313"/>
    <mergeCell ref="H283:I283"/>
    <mergeCell ref="C294:L294"/>
    <mergeCell ref="B305:F305"/>
    <mergeCell ref="M289:T289"/>
    <mergeCell ref="C287:L287"/>
    <mergeCell ref="J283:L283"/>
    <mergeCell ref="G302:R302"/>
    <mergeCell ref="M294:T294"/>
    <mergeCell ref="S308:T308"/>
    <mergeCell ref="S303:T303"/>
    <mergeCell ref="G305:R305"/>
    <mergeCell ref="M288:T288"/>
    <mergeCell ref="B385:F385"/>
    <mergeCell ref="G385:P385"/>
    <mergeCell ref="Q385:T385"/>
    <mergeCell ref="B380:T380"/>
    <mergeCell ref="B383:Q383"/>
    <mergeCell ref="R383:T383"/>
    <mergeCell ref="B376:F376"/>
    <mergeCell ref="G376:R376"/>
    <mergeCell ref="S376:T376"/>
    <mergeCell ref="B384:F384"/>
    <mergeCell ref="G384:P384"/>
    <mergeCell ref="Q384:T384"/>
    <mergeCell ref="B378:F378"/>
    <mergeCell ref="G378:R378"/>
    <mergeCell ref="S378:T378"/>
    <mergeCell ref="G344:R345"/>
    <mergeCell ref="G366:R366"/>
    <mergeCell ref="B366:F366"/>
    <mergeCell ref="G365:R365"/>
    <mergeCell ref="G356:R356"/>
    <mergeCell ref="B365:F365"/>
    <mergeCell ref="G377:R377"/>
    <mergeCell ref="S377:T377"/>
    <mergeCell ref="G363:R363"/>
    <mergeCell ref="G346:R347"/>
    <mergeCell ref="G357:R357"/>
    <mergeCell ref="B368:F368"/>
    <mergeCell ref="G368:R368"/>
    <mergeCell ref="B369:F369"/>
    <mergeCell ref="G369:R369"/>
    <mergeCell ref="S363:T369"/>
    <mergeCell ref="B377:F377"/>
    <mergeCell ref="G358:R358"/>
    <mergeCell ref="B370:T370"/>
    <mergeCell ref="B371:F371"/>
    <mergeCell ref="G371:R371"/>
    <mergeCell ref="S371:T371"/>
    <mergeCell ref="G364:R364"/>
    <mergeCell ref="B364:F364"/>
    <mergeCell ref="S314:T358"/>
    <mergeCell ref="G329:R329"/>
    <mergeCell ref="B314:F362"/>
    <mergeCell ref="E263:F263"/>
    <mergeCell ref="J281:L281"/>
    <mergeCell ref="J289:K289"/>
    <mergeCell ref="F282:G282"/>
    <mergeCell ref="B273:C273"/>
    <mergeCell ref="D272:E272"/>
    <mergeCell ref="J273:T273"/>
    <mergeCell ref="B269:F269"/>
    <mergeCell ref="I269:J269"/>
    <mergeCell ref="L269:T269"/>
    <mergeCell ref="J276:T276"/>
    <mergeCell ref="S312:T312"/>
    <mergeCell ref="B266:C266"/>
    <mergeCell ref="G336:R336"/>
    <mergeCell ref="C293:T293"/>
    <mergeCell ref="C289:G289"/>
    <mergeCell ref="C291:D291"/>
    <mergeCell ref="G335:R335"/>
    <mergeCell ref="G314:R314"/>
    <mergeCell ref="B308:F308"/>
    <mergeCell ref="S313:T313"/>
    <mergeCell ref="G339:R339"/>
    <mergeCell ref="W314:X358"/>
    <mergeCell ref="G315:R315"/>
    <mergeCell ref="G316:R316"/>
    <mergeCell ref="G317:R317"/>
    <mergeCell ref="G318:R318"/>
    <mergeCell ref="G319:R319"/>
    <mergeCell ref="G320:R320"/>
    <mergeCell ref="G323:R323"/>
    <mergeCell ref="G353:R353"/>
    <mergeCell ref="G354:R354"/>
    <mergeCell ref="G355:R355"/>
    <mergeCell ref="G351:R351"/>
    <mergeCell ref="G350:R350"/>
    <mergeCell ref="G349:R349"/>
    <mergeCell ref="G352:R352"/>
    <mergeCell ref="G348:R348"/>
    <mergeCell ref="G340:R340"/>
    <mergeCell ref="G341:R341"/>
    <mergeCell ref="G334:R334"/>
    <mergeCell ref="G333:R333"/>
    <mergeCell ref="G330:R331"/>
    <mergeCell ref="G321:R321"/>
    <mergeCell ref="G322:R322"/>
    <mergeCell ref="G374:R374"/>
    <mergeCell ref="S374:T374"/>
    <mergeCell ref="G373:R373"/>
    <mergeCell ref="S373:T373"/>
    <mergeCell ref="B372:F372"/>
    <mergeCell ref="B367:F367"/>
    <mergeCell ref="G367:R367"/>
    <mergeCell ref="G359:R359"/>
    <mergeCell ref="G360:R361"/>
    <mergeCell ref="G362:R362"/>
    <mergeCell ref="B363:F363"/>
    <mergeCell ref="V302:W302"/>
    <mergeCell ref="B300:T300"/>
    <mergeCell ref="B301:F301"/>
    <mergeCell ref="G301:R301"/>
    <mergeCell ref="S301:T301"/>
    <mergeCell ref="G309:R309"/>
    <mergeCell ref="S309:T309"/>
    <mergeCell ref="B309:F309"/>
    <mergeCell ref="B306:F306"/>
    <mergeCell ref="G306:R306"/>
    <mergeCell ref="S306:T306"/>
    <mergeCell ref="B304:F304"/>
    <mergeCell ref="S305:T305"/>
    <mergeCell ref="B303:F303"/>
    <mergeCell ref="G303:R303"/>
    <mergeCell ref="G304:R304"/>
    <mergeCell ref="S304:T304"/>
    <mergeCell ref="G332:R332"/>
    <mergeCell ref="G328:R328"/>
    <mergeCell ref="G327:R327"/>
    <mergeCell ref="G324:R324"/>
    <mergeCell ref="G337:R338"/>
    <mergeCell ref="G342:R342"/>
    <mergeCell ref="G343:R343"/>
    <mergeCell ref="G325:R326"/>
    <mergeCell ref="B10:E11"/>
    <mergeCell ref="J16:N18"/>
    <mergeCell ref="F16:I18"/>
    <mergeCell ref="B16:E18"/>
    <mergeCell ref="B14:E15"/>
    <mergeCell ref="R16:T18"/>
    <mergeCell ref="O16:Q18"/>
    <mergeCell ref="B38:H38"/>
    <mergeCell ref="I38:J38"/>
    <mergeCell ref="K38:L38"/>
    <mergeCell ref="M38:R38"/>
    <mergeCell ref="F30:I30"/>
    <mergeCell ref="J12:N12"/>
    <mergeCell ref="O12:Q13"/>
    <mergeCell ref="R12:T13"/>
    <mergeCell ref="J19:N22"/>
    <mergeCell ref="O19:Q22"/>
    <mergeCell ref="R19:T22"/>
    <mergeCell ref="B28:E28"/>
    <mergeCell ref="F28:I28"/>
    <mergeCell ref="J28:N28"/>
    <mergeCell ref="R23:T27"/>
    <mergeCell ref="O23:Q27"/>
    <mergeCell ref="J24:N27"/>
    <mergeCell ref="Q4:R4"/>
    <mergeCell ref="S4:T4"/>
    <mergeCell ref="B5:T5"/>
    <mergeCell ref="B6:T6"/>
    <mergeCell ref="B7:T7"/>
    <mergeCell ref="B8:T8"/>
    <mergeCell ref="B2:E4"/>
    <mergeCell ref="F2:P2"/>
    <mergeCell ref="Q2:R2"/>
    <mergeCell ref="S2:T2"/>
    <mergeCell ref="F3:G3"/>
    <mergeCell ref="H3:P3"/>
    <mergeCell ref="Q3:R3"/>
    <mergeCell ref="S3:T3"/>
    <mergeCell ref="F4:G4"/>
    <mergeCell ref="H4:P4"/>
    <mergeCell ref="B9:T9"/>
    <mergeCell ref="F10:I11"/>
    <mergeCell ref="J10:N11"/>
    <mergeCell ref="O10:Q11"/>
    <mergeCell ref="R10:T11"/>
    <mergeCell ref="B12:E13"/>
    <mergeCell ref="B59:T59"/>
    <mergeCell ref="B60:T60"/>
    <mergeCell ref="J31:N32"/>
    <mergeCell ref="B31:E32"/>
    <mergeCell ref="F19:I22"/>
    <mergeCell ref="B23:E27"/>
    <mergeCell ref="R28:T28"/>
    <mergeCell ref="O33:Q34"/>
    <mergeCell ref="J33:N34"/>
    <mergeCell ref="R33:T34"/>
    <mergeCell ref="F33:I34"/>
    <mergeCell ref="B37:T37"/>
    <mergeCell ref="B35:E36"/>
    <mergeCell ref="R35:T36"/>
    <mergeCell ref="O35:Q36"/>
    <mergeCell ref="J35:N36"/>
    <mergeCell ref="S38:T38"/>
    <mergeCell ref="S70:T70"/>
    <mergeCell ref="I67:R67"/>
    <mergeCell ref="F35:I36"/>
    <mergeCell ref="B33:E34"/>
    <mergeCell ref="O30:Q30"/>
    <mergeCell ref="R30:T30"/>
    <mergeCell ref="F29:I29"/>
    <mergeCell ref="B29:E29"/>
    <mergeCell ref="O29:Q29"/>
    <mergeCell ref="B47:H47"/>
    <mergeCell ref="I47:J47"/>
    <mergeCell ref="K47:L47"/>
    <mergeCell ref="M47:R47"/>
    <mergeCell ref="B48:H48"/>
    <mergeCell ref="I48:J48"/>
    <mergeCell ref="K48:L48"/>
    <mergeCell ref="M48:R48"/>
    <mergeCell ref="E66:H66"/>
    <mergeCell ref="S64:T64"/>
    <mergeCell ref="E65:H65"/>
    <mergeCell ref="E67:H67"/>
    <mergeCell ref="S67:T67"/>
    <mergeCell ref="I64:R64"/>
    <mergeCell ref="E63:H63"/>
    <mergeCell ref="E61:H61"/>
    <mergeCell ref="R14:T15"/>
    <mergeCell ref="O14:Q15"/>
    <mergeCell ref="J14:N15"/>
    <mergeCell ref="F14:I15"/>
    <mergeCell ref="F12:I13"/>
    <mergeCell ref="J29:N29"/>
    <mergeCell ref="R29:T29"/>
    <mergeCell ref="F31:I32"/>
    <mergeCell ref="B30:E30"/>
    <mergeCell ref="R31:T32"/>
    <mergeCell ref="O31:Q32"/>
    <mergeCell ref="J30:N30"/>
    <mergeCell ref="J13:N13"/>
    <mergeCell ref="F23:I27"/>
    <mergeCell ref="J23:N23"/>
    <mergeCell ref="B19:E22"/>
    <mergeCell ref="O28:Q28"/>
    <mergeCell ref="B53:H53"/>
    <mergeCell ref="I53:J53"/>
    <mergeCell ref="K53:L53"/>
    <mergeCell ref="M53:R53"/>
    <mergeCell ref="B56:H56"/>
    <mergeCell ref="I56:J56"/>
    <mergeCell ref="C61:D61"/>
    <mergeCell ref="E62:H62"/>
    <mergeCell ref="I62:R62"/>
    <mergeCell ref="S62:T62"/>
    <mergeCell ref="B62:B72"/>
    <mergeCell ref="I63:R63"/>
    <mergeCell ref="E72:H72"/>
    <mergeCell ref="S71:T71"/>
    <mergeCell ref="E68:H68"/>
    <mergeCell ref="I65:R65"/>
    <mergeCell ref="S65:T65"/>
    <mergeCell ref="S63:T63"/>
    <mergeCell ref="I68:R68"/>
    <mergeCell ref="S68:T68"/>
    <mergeCell ref="S69:T69"/>
    <mergeCell ref="I66:R66"/>
    <mergeCell ref="S66:T66"/>
    <mergeCell ref="S61:T61"/>
    <mergeCell ref="E64:H64"/>
    <mergeCell ref="I61:R61"/>
    <mergeCell ref="E69:H69"/>
    <mergeCell ref="I72:R72"/>
    <mergeCell ref="S72:T72"/>
    <mergeCell ref="C62:D72"/>
    <mergeCell ref="C73:D83"/>
    <mergeCell ref="E74:H74"/>
    <mergeCell ref="I74:R74"/>
    <mergeCell ref="E80:H80"/>
    <mergeCell ref="E78:H78"/>
    <mergeCell ref="S73:T73"/>
    <mergeCell ref="S79:T79"/>
    <mergeCell ref="S75:T75"/>
    <mergeCell ref="S76:T76"/>
    <mergeCell ref="I78:R78"/>
    <mergeCell ref="S77:T77"/>
    <mergeCell ref="S74:T74"/>
    <mergeCell ref="S78:T78"/>
    <mergeCell ref="I81:R81"/>
    <mergeCell ref="I79:R79"/>
    <mergeCell ref="E75:H75"/>
    <mergeCell ref="I75:R75"/>
    <mergeCell ref="S80:T80"/>
    <mergeCell ref="S81:T81"/>
    <mergeCell ref="E100:I100"/>
    <mergeCell ref="J100:R100"/>
    <mergeCell ref="E99:I99"/>
    <mergeCell ref="J99:R99"/>
    <mergeCell ref="J95:R95"/>
    <mergeCell ref="S92:T92"/>
    <mergeCell ref="E93:I93"/>
    <mergeCell ref="J93:R93"/>
    <mergeCell ref="S93:T93"/>
    <mergeCell ref="S99:T99"/>
    <mergeCell ref="S95:T95"/>
    <mergeCell ref="E92:I92"/>
    <mergeCell ref="B110:T110"/>
    <mergeCell ref="B111:C111"/>
    <mergeCell ref="E108:I108"/>
    <mergeCell ref="E104:I104"/>
    <mergeCell ref="S105:T105"/>
    <mergeCell ref="S107:T107"/>
    <mergeCell ref="S106:T106"/>
    <mergeCell ref="E103:I103"/>
    <mergeCell ref="E106:I106"/>
    <mergeCell ref="B100:B107"/>
    <mergeCell ref="J105:R105"/>
    <mergeCell ref="S100:T100"/>
    <mergeCell ref="S103:T103"/>
    <mergeCell ref="J104:R104"/>
    <mergeCell ref="C100:D107"/>
    <mergeCell ref="D111:J111"/>
    <mergeCell ref="K111:R111"/>
    <mergeCell ref="S111:T111"/>
    <mergeCell ref="S104:T104"/>
    <mergeCell ref="S102:T102"/>
    <mergeCell ref="J103:R103"/>
    <mergeCell ref="J107:R107"/>
    <mergeCell ref="J106:R106"/>
    <mergeCell ref="J101:R101"/>
    <mergeCell ref="B73:B83"/>
    <mergeCell ref="E109:I109"/>
    <mergeCell ref="J108:R108"/>
    <mergeCell ref="J109:R109"/>
    <mergeCell ref="S109:T109"/>
    <mergeCell ref="C97:D99"/>
    <mergeCell ref="E89:I89"/>
    <mergeCell ref="C108:D108"/>
    <mergeCell ref="C109:D109"/>
    <mergeCell ref="E107:I107"/>
    <mergeCell ref="E84:H84"/>
    <mergeCell ref="I82:R82"/>
    <mergeCell ref="S82:T82"/>
    <mergeCell ref="B86:T86"/>
    <mergeCell ref="B87:T87"/>
    <mergeCell ref="E82:H82"/>
    <mergeCell ref="S83:T83"/>
    <mergeCell ref="B84:B85"/>
    <mergeCell ref="C84:D85"/>
    <mergeCell ref="I83:R83"/>
    <mergeCell ref="E85:H85"/>
    <mergeCell ref="I85:R85"/>
    <mergeCell ref="E83:H83"/>
    <mergeCell ref="I84:R84"/>
    <mergeCell ref="B117:T117"/>
    <mergeCell ref="G124:R124"/>
    <mergeCell ref="G125:R125"/>
    <mergeCell ref="B118:E118"/>
    <mergeCell ref="B119:E119"/>
    <mergeCell ref="G120:R120"/>
    <mergeCell ref="G121:R121"/>
    <mergeCell ref="G122:R122"/>
    <mergeCell ref="G123:R123"/>
    <mergeCell ref="S84:T84"/>
    <mergeCell ref="S85:T85"/>
    <mergeCell ref="S108:T108"/>
    <mergeCell ref="E105:I105"/>
    <mergeCell ref="B97:B99"/>
    <mergeCell ref="E102:I102"/>
    <mergeCell ref="J102:R102"/>
    <mergeCell ref="S90:T90"/>
    <mergeCell ref="E90:I90"/>
    <mergeCell ref="J90:R90"/>
    <mergeCell ref="E97:I97"/>
    <mergeCell ref="J97:R97"/>
    <mergeCell ref="S97:T97"/>
    <mergeCell ref="S101:T101"/>
    <mergeCell ref="S98:T98"/>
    <mergeCell ref="E88:I88"/>
    <mergeCell ref="J88:R88"/>
    <mergeCell ref="S88:T88"/>
    <mergeCell ref="C88:D88"/>
    <mergeCell ref="B89:B96"/>
    <mergeCell ref="E101:I101"/>
    <mergeCell ref="E98:I98"/>
    <mergeCell ref="J92:R92"/>
    <mergeCell ref="J98:R98"/>
    <mergeCell ref="J89:R89"/>
    <mergeCell ref="E94:I94"/>
    <mergeCell ref="S89:T89"/>
    <mergeCell ref="S94:T94"/>
    <mergeCell ref="E91:I91"/>
    <mergeCell ref="E96:I96"/>
    <mergeCell ref="J96:R96"/>
    <mergeCell ref="S96:T96"/>
    <mergeCell ref="C89:D96"/>
    <mergeCell ref="J91:R91"/>
    <mergeCell ref="E95:I95"/>
    <mergeCell ref="J94:R94"/>
    <mergeCell ref="S91:T91"/>
    <mergeCell ref="G118:R118"/>
    <mergeCell ref="G119:R119"/>
    <mergeCell ref="S119:T119"/>
    <mergeCell ref="S120:T120"/>
    <mergeCell ref="S121:T121"/>
    <mergeCell ref="S122:T122"/>
    <mergeCell ref="B158:D158"/>
    <mergeCell ref="B157:D157"/>
    <mergeCell ref="E151:F151"/>
    <mergeCell ref="B150:K150"/>
    <mergeCell ref="E156:F158"/>
    <mergeCell ref="K156:K158"/>
    <mergeCell ref="E153:F153"/>
    <mergeCell ref="B152:D152"/>
    <mergeCell ref="B156:D156"/>
    <mergeCell ref="B151:D151"/>
    <mergeCell ref="L149:T160"/>
    <mergeCell ref="B159:D159"/>
    <mergeCell ref="B154:D154"/>
    <mergeCell ref="S123:T123"/>
    <mergeCell ref="S118:T118"/>
    <mergeCell ref="E155:F155"/>
    <mergeCell ref="B147:T147"/>
    <mergeCell ref="B148:T148"/>
    <mergeCell ref="J185:T185"/>
    <mergeCell ref="F179:I179"/>
    <mergeCell ref="B183:C183"/>
    <mergeCell ref="B178:C178"/>
    <mergeCell ref="F181:I181"/>
    <mergeCell ref="J181:T181"/>
    <mergeCell ref="D178:E178"/>
    <mergeCell ref="K128:R128"/>
    <mergeCell ref="B127:T127"/>
    <mergeCell ref="D174:E174"/>
    <mergeCell ref="D177:E177"/>
    <mergeCell ref="J177:T177"/>
    <mergeCell ref="F177:I177"/>
    <mergeCell ref="I164:K164"/>
    <mergeCell ref="B162:T162"/>
    <mergeCell ref="E152:F152"/>
    <mergeCell ref="K146:R146"/>
    <mergeCell ref="K131:R131"/>
    <mergeCell ref="B129:C129"/>
    <mergeCell ref="B136:T136"/>
    <mergeCell ref="B137:T137"/>
    <mergeCell ref="B138:T138"/>
    <mergeCell ref="B139:T139"/>
    <mergeCell ref="B140:T140"/>
    <mergeCell ref="B177:C177"/>
    <mergeCell ref="F175:I175"/>
    <mergeCell ref="J175:T175"/>
    <mergeCell ref="F171:I172"/>
    <mergeCell ref="F173:I173"/>
    <mergeCell ref="D173:E173"/>
    <mergeCell ref="F174:I174"/>
    <mergeCell ref="J171:T172"/>
    <mergeCell ref="B176:C176"/>
    <mergeCell ref="B173:C173"/>
    <mergeCell ref="D176:E176"/>
    <mergeCell ref="J176:T176"/>
    <mergeCell ref="J174:T174"/>
    <mergeCell ref="B175:C175"/>
    <mergeCell ref="F176:I176"/>
    <mergeCell ref="J178:T178"/>
    <mergeCell ref="D179:E179"/>
    <mergeCell ref="B179:C179"/>
    <mergeCell ref="B180:C180"/>
    <mergeCell ref="D180:E180"/>
    <mergeCell ref="F180:I180"/>
    <mergeCell ref="J180:T180"/>
    <mergeCell ref="J179:T179"/>
    <mergeCell ref="B181:C181"/>
    <mergeCell ref="D181:E181"/>
    <mergeCell ref="F178:I178"/>
    <mergeCell ref="D189:E189"/>
    <mergeCell ref="B189:C189"/>
    <mergeCell ref="F189:I189"/>
    <mergeCell ref="J187:T187"/>
    <mergeCell ref="B182:C182"/>
    <mergeCell ref="D182:E182"/>
    <mergeCell ref="F182:I182"/>
    <mergeCell ref="J182:T182"/>
    <mergeCell ref="D183:E183"/>
    <mergeCell ref="F183:I183"/>
    <mergeCell ref="J183:T183"/>
    <mergeCell ref="B184:C184"/>
    <mergeCell ref="D184:E184"/>
    <mergeCell ref="D186:E186"/>
    <mergeCell ref="F186:I186"/>
    <mergeCell ref="J186:T186"/>
    <mergeCell ref="F184:I184"/>
    <mergeCell ref="J184:T184"/>
    <mergeCell ref="B185:C185"/>
    <mergeCell ref="J189:T189"/>
    <mergeCell ref="B188:C188"/>
    <mergeCell ref="F187:I187"/>
    <mergeCell ref="D185:E185"/>
    <mergeCell ref="F185:I185"/>
    <mergeCell ref="B207:C207"/>
    <mergeCell ref="J188:T188"/>
    <mergeCell ref="B187:C187"/>
    <mergeCell ref="D187:E187"/>
    <mergeCell ref="B186:C186"/>
    <mergeCell ref="J196:T196"/>
    <mergeCell ref="B196:C196"/>
    <mergeCell ref="D196:E196"/>
    <mergeCell ref="F196:I196"/>
    <mergeCell ref="B192:C192"/>
    <mergeCell ref="D192:E192"/>
    <mergeCell ref="F192:I192"/>
    <mergeCell ref="J192:T192"/>
    <mergeCell ref="J193:T193"/>
    <mergeCell ref="D190:E190"/>
    <mergeCell ref="B190:C190"/>
    <mergeCell ref="B191:C191"/>
    <mergeCell ref="B194:C194"/>
    <mergeCell ref="D194:E194"/>
    <mergeCell ref="F194:I194"/>
    <mergeCell ref="B195:C195"/>
    <mergeCell ref="D195:E195"/>
    <mergeCell ref="D188:E188"/>
    <mergeCell ref="F188:I188"/>
    <mergeCell ref="B274:C274"/>
    <mergeCell ref="B245:B258"/>
    <mergeCell ref="L262:T268"/>
    <mergeCell ref="G263:H263"/>
    <mergeCell ref="K235:T235"/>
    <mergeCell ref="C236:D236"/>
    <mergeCell ref="J247:L247"/>
    <mergeCell ref="L261:T261"/>
    <mergeCell ref="C240:D240"/>
    <mergeCell ref="C238:D238"/>
    <mergeCell ref="E238:F238"/>
    <mergeCell ref="G238:J238"/>
    <mergeCell ref="H247:I247"/>
    <mergeCell ref="C237:D237"/>
    <mergeCell ref="E237:F237"/>
    <mergeCell ref="G237:J237"/>
    <mergeCell ref="D273:E273"/>
    <mergeCell ref="D274:E274"/>
    <mergeCell ref="F274:I274"/>
    <mergeCell ref="J274:T274"/>
    <mergeCell ref="B272:C272"/>
    <mergeCell ref="F271:I272"/>
    <mergeCell ref="E258:F258"/>
    <mergeCell ref="K243:T243"/>
    <mergeCell ref="J275:T275"/>
    <mergeCell ref="D275:E275"/>
    <mergeCell ref="F273:I273"/>
    <mergeCell ref="G219:J219"/>
    <mergeCell ref="K219:T219"/>
    <mergeCell ref="G220:J220"/>
    <mergeCell ref="K220:T220"/>
    <mergeCell ref="E218:F218"/>
    <mergeCell ref="D206:E206"/>
    <mergeCell ref="F206:I206"/>
    <mergeCell ref="J206:T206"/>
    <mergeCell ref="D207:E207"/>
    <mergeCell ref="F207:I207"/>
    <mergeCell ref="J207:T207"/>
    <mergeCell ref="C209:L209"/>
    <mergeCell ref="E222:F222"/>
    <mergeCell ref="G222:J222"/>
    <mergeCell ref="K222:T222"/>
    <mergeCell ref="C223:D223"/>
    <mergeCell ref="C208:T208"/>
    <mergeCell ref="M210:T216"/>
    <mergeCell ref="C227:D227"/>
    <mergeCell ref="G221:J221"/>
    <mergeCell ref="C214:D214"/>
    <mergeCell ref="B203:C203"/>
    <mergeCell ref="D203:E203"/>
    <mergeCell ref="F203:I203"/>
    <mergeCell ref="B204:C204"/>
    <mergeCell ref="D204:E204"/>
    <mergeCell ref="F204:I204"/>
    <mergeCell ref="J204:T204"/>
    <mergeCell ref="J211:L211"/>
    <mergeCell ref="C220:D220"/>
    <mergeCell ref="C219:D219"/>
    <mergeCell ref="E219:F219"/>
    <mergeCell ref="B205:C205"/>
    <mergeCell ref="D205:E205"/>
    <mergeCell ref="F205:I205"/>
    <mergeCell ref="J205:T205"/>
    <mergeCell ref="B208:B229"/>
    <mergeCell ref="E220:F220"/>
    <mergeCell ref="C224:D224"/>
    <mergeCell ref="C225:D225"/>
    <mergeCell ref="H214:L214"/>
    <mergeCell ref="G225:J225"/>
    <mergeCell ref="G227:J227"/>
    <mergeCell ref="K229:T229"/>
    <mergeCell ref="E227:F227"/>
    <mergeCell ref="B202:C202"/>
    <mergeCell ref="D202:E202"/>
    <mergeCell ref="J199:T199"/>
    <mergeCell ref="K237:T237"/>
    <mergeCell ref="E236:F236"/>
    <mergeCell ref="G236:J236"/>
    <mergeCell ref="K236:T236"/>
    <mergeCell ref="E214:F214"/>
    <mergeCell ref="K213:L213"/>
    <mergeCell ref="J210:L210"/>
    <mergeCell ref="M209:T209"/>
    <mergeCell ref="C211:E211"/>
    <mergeCell ref="K225:T225"/>
    <mergeCell ref="E225:F225"/>
    <mergeCell ref="K223:T223"/>
    <mergeCell ref="B199:C199"/>
    <mergeCell ref="D199:E199"/>
    <mergeCell ref="F199:I199"/>
    <mergeCell ref="J203:T203"/>
    <mergeCell ref="B206:C206"/>
    <mergeCell ref="K221:T221"/>
    <mergeCell ref="F211:G211"/>
    <mergeCell ref="H213:I213"/>
    <mergeCell ref="E213:F213"/>
    <mergeCell ref="G311:R311"/>
    <mergeCell ref="B120:E121"/>
    <mergeCell ref="B122:E122"/>
    <mergeCell ref="B123:E125"/>
    <mergeCell ref="B381:T382"/>
    <mergeCell ref="C241:D241"/>
    <mergeCell ref="E241:F241"/>
    <mergeCell ref="G241:J241"/>
    <mergeCell ref="K241:T241"/>
    <mergeCell ref="C242:D242"/>
    <mergeCell ref="E242:F242"/>
    <mergeCell ref="G242:J242"/>
    <mergeCell ref="K242:T242"/>
    <mergeCell ref="G310:R310"/>
    <mergeCell ref="B197:C197"/>
    <mergeCell ref="D197:E197"/>
    <mergeCell ref="F197:I197"/>
    <mergeCell ref="J197:T197"/>
    <mergeCell ref="F202:I202"/>
    <mergeCell ref="J202:T202"/>
    <mergeCell ref="B198:C198"/>
    <mergeCell ref="D198:E198"/>
    <mergeCell ref="F198:I198"/>
    <mergeCell ref="J198:T198"/>
  </mergeCells>
  <phoneticPr fontId="28" type="noConversion"/>
  <pageMargins left="0.70866141732283472" right="0.70866141732283472" top="0.74803149606299213" bottom="0.74803149606299213" header="0.31496062992125984" footer="0.31496062992125984"/>
  <pageSetup scale="3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81"/>
  <sheetViews>
    <sheetView zoomScaleNormal="100" workbookViewId="0">
      <selection activeCell="C18" sqref="C18"/>
    </sheetView>
  </sheetViews>
  <sheetFormatPr baseColWidth="10" defaultColWidth="10.85546875" defaultRowHeight="12.75" x14ac:dyDescent="0.2"/>
  <cols>
    <col min="1" max="1" width="4.5703125" style="53" customWidth="1"/>
    <col min="2" max="2" width="20.28515625" style="52" customWidth="1"/>
    <col min="3" max="3" width="10" style="53" customWidth="1"/>
    <col min="4" max="4" width="11.28515625" style="53" customWidth="1"/>
    <col min="5" max="5" width="11.42578125" style="53" customWidth="1"/>
    <col min="6" max="6" width="11.7109375" style="53" customWidth="1"/>
    <col min="7" max="7" width="15.42578125" style="53" customWidth="1"/>
    <col min="8" max="8" width="10.7109375" style="53" customWidth="1"/>
    <col min="9" max="10" width="19.42578125" style="53" customWidth="1"/>
    <col min="11" max="11" width="17.140625" style="53" customWidth="1"/>
    <col min="12" max="16" width="10.85546875" style="53"/>
    <col min="17" max="17" width="15" style="53" customWidth="1"/>
    <col min="18" max="18" width="10.5703125" style="53" customWidth="1"/>
    <col min="19" max="19" width="17" style="53" customWidth="1"/>
    <col min="20" max="16384" width="10.85546875" style="53"/>
  </cols>
  <sheetData>
    <row r="1" spans="2:19" ht="15" thickBot="1" x14ac:dyDescent="0.25">
      <c r="K1" s="6"/>
      <c r="L1" s="6"/>
      <c r="M1" s="6"/>
      <c r="N1" s="6"/>
      <c r="O1" s="6"/>
      <c r="P1" s="6"/>
      <c r="Q1" s="6"/>
      <c r="R1" s="6"/>
      <c r="S1" s="174"/>
    </row>
    <row r="2" spans="2:19" ht="14.25" customHeight="1" x14ac:dyDescent="0.2">
      <c r="B2" s="739" t="s">
        <v>328</v>
      </c>
      <c r="C2" s="740"/>
      <c r="D2" s="740"/>
      <c r="E2" s="740"/>
      <c r="F2" s="740"/>
      <c r="G2" s="740"/>
      <c r="H2" s="740"/>
      <c r="I2" s="741"/>
      <c r="J2" s="175"/>
      <c r="K2" s="745"/>
      <c r="L2" s="747" t="s">
        <v>327</v>
      </c>
      <c r="M2" s="748"/>
      <c r="N2" s="748"/>
      <c r="O2" s="748"/>
      <c r="P2" s="748"/>
      <c r="Q2" s="748"/>
      <c r="R2" s="749"/>
      <c r="S2" s="750"/>
    </row>
    <row r="3" spans="2:19" ht="34.5" customHeight="1" x14ac:dyDescent="0.2">
      <c r="B3" s="742"/>
      <c r="C3" s="743"/>
      <c r="D3" s="743"/>
      <c r="E3" s="743"/>
      <c r="F3" s="743"/>
      <c r="G3" s="743"/>
      <c r="H3" s="743"/>
      <c r="I3" s="744"/>
      <c r="J3" s="175"/>
      <c r="K3" s="746"/>
      <c r="L3" s="752" t="s">
        <v>328</v>
      </c>
      <c r="M3" s="753"/>
      <c r="N3" s="753"/>
      <c r="O3" s="753"/>
      <c r="P3" s="753"/>
      <c r="Q3" s="753"/>
      <c r="R3" s="754"/>
      <c r="S3" s="751"/>
    </row>
    <row r="4" spans="2:19" ht="27.75" customHeight="1" x14ac:dyDescent="0.2">
      <c r="B4" s="755" t="s">
        <v>329</v>
      </c>
      <c r="C4" s="756"/>
      <c r="D4" s="756"/>
      <c r="E4" s="756"/>
      <c r="F4" s="757"/>
      <c r="G4" s="159" t="s">
        <v>591</v>
      </c>
      <c r="H4" s="160" t="s">
        <v>2</v>
      </c>
      <c r="I4" s="161" t="s">
        <v>0</v>
      </c>
      <c r="J4" s="176"/>
      <c r="K4" s="746"/>
      <c r="L4" s="752" t="s">
        <v>329</v>
      </c>
      <c r="M4" s="753"/>
      <c r="N4" s="753"/>
      <c r="O4" s="753"/>
      <c r="P4" s="753"/>
      <c r="Q4" s="753"/>
      <c r="R4" s="754"/>
      <c r="S4" s="751"/>
    </row>
    <row r="5" spans="2:19" ht="27.75" customHeight="1" x14ac:dyDescent="0.25">
      <c r="B5" s="758"/>
      <c r="C5" s="759"/>
      <c r="D5" s="759"/>
      <c r="E5" s="759"/>
      <c r="F5" s="760"/>
      <c r="G5" s="162" t="s">
        <v>619</v>
      </c>
      <c r="H5" s="163">
        <v>3</v>
      </c>
      <c r="I5" s="164" t="s">
        <v>335</v>
      </c>
      <c r="J5" s="177"/>
      <c r="K5" s="746"/>
      <c r="L5" s="761" t="s">
        <v>1206</v>
      </c>
      <c r="M5" s="762"/>
      <c r="N5" s="762"/>
      <c r="O5" s="762"/>
      <c r="P5" s="762"/>
      <c r="Q5" s="762"/>
      <c r="R5" s="763"/>
      <c r="S5" s="751"/>
    </row>
    <row r="6" spans="2:19" ht="33.75" customHeight="1" x14ac:dyDescent="0.2">
      <c r="B6" s="780" t="s">
        <v>337</v>
      </c>
      <c r="C6" s="781"/>
      <c r="D6" s="781"/>
      <c r="E6" s="781"/>
      <c r="F6" s="781"/>
      <c r="G6" s="781"/>
      <c r="H6" s="782"/>
      <c r="I6" s="775"/>
      <c r="J6" s="176"/>
      <c r="K6" s="783" t="s">
        <v>330</v>
      </c>
      <c r="L6" s="784"/>
      <c r="M6" s="787" t="s">
        <v>107</v>
      </c>
      <c r="N6" s="788"/>
      <c r="O6" s="787" t="s">
        <v>108</v>
      </c>
      <c r="P6" s="788"/>
      <c r="Q6" s="791" t="s">
        <v>331</v>
      </c>
      <c r="R6" s="793" t="s">
        <v>2</v>
      </c>
      <c r="S6" s="764" t="s">
        <v>0</v>
      </c>
    </row>
    <row r="7" spans="2:19" ht="15" customHeight="1" x14ac:dyDescent="0.2">
      <c r="B7" s="766" t="s">
        <v>339</v>
      </c>
      <c r="C7" s="767"/>
      <c r="D7" s="770">
        <v>1</v>
      </c>
      <c r="E7" s="770">
        <v>2</v>
      </c>
      <c r="F7" s="770">
        <v>3</v>
      </c>
      <c r="G7" s="772" t="s">
        <v>340</v>
      </c>
      <c r="H7" s="774" t="s">
        <v>97</v>
      </c>
      <c r="I7" s="775"/>
      <c r="J7" s="176"/>
      <c r="K7" s="785"/>
      <c r="L7" s="786"/>
      <c r="M7" s="789"/>
      <c r="N7" s="790"/>
      <c r="O7" s="789"/>
      <c r="P7" s="790"/>
      <c r="Q7" s="792"/>
      <c r="R7" s="794"/>
      <c r="S7" s="765"/>
    </row>
    <row r="8" spans="2:19" ht="15.75" customHeight="1" thickBot="1" x14ac:dyDescent="0.25">
      <c r="B8" s="768"/>
      <c r="C8" s="769"/>
      <c r="D8" s="771"/>
      <c r="E8" s="771"/>
      <c r="F8" s="771"/>
      <c r="G8" s="773"/>
      <c r="H8" s="776"/>
      <c r="I8" s="777"/>
      <c r="J8" s="176"/>
      <c r="K8" s="726" t="s">
        <v>332</v>
      </c>
      <c r="L8" s="727"/>
      <c r="M8" s="729" t="s">
        <v>333</v>
      </c>
      <c r="N8" s="729"/>
      <c r="O8" s="778" t="s">
        <v>334</v>
      </c>
      <c r="P8" s="779"/>
      <c r="Q8" s="132">
        <v>42309</v>
      </c>
      <c r="R8" s="133">
        <v>2</v>
      </c>
      <c r="S8" s="183" t="s">
        <v>336</v>
      </c>
    </row>
    <row r="9" spans="2:19" ht="15.75" customHeight="1" thickBot="1" x14ac:dyDescent="0.3">
      <c r="B9" s="165">
        <v>3</v>
      </c>
      <c r="C9" s="166">
        <v>500</v>
      </c>
      <c r="D9" s="166">
        <v>3</v>
      </c>
      <c r="E9" s="166">
        <v>50</v>
      </c>
      <c r="F9" s="166"/>
      <c r="G9" s="166"/>
      <c r="H9" s="719"/>
      <c r="I9" s="720"/>
      <c r="J9" s="178"/>
      <c r="K9" s="721" t="s">
        <v>338</v>
      </c>
      <c r="L9" s="722"/>
      <c r="M9" s="722"/>
      <c r="N9" s="722"/>
      <c r="O9" s="722"/>
      <c r="P9" s="722"/>
      <c r="Q9" s="722"/>
      <c r="R9" s="722"/>
      <c r="S9" s="723"/>
    </row>
    <row r="10" spans="2:19" ht="20.25" customHeight="1" x14ac:dyDescent="0.2">
      <c r="B10" s="711" t="s">
        <v>341</v>
      </c>
      <c r="C10" s="167">
        <v>1</v>
      </c>
      <c r="D10" s="54">
        <v>227</v>
      </c>
      <c r="E10" s="54">
        <v>164</v>
      </c>
      <c r="F10" s="54">
        <v>11</v>
      </c>
      <c r="G10" s="168">
        <f t="shared" ref="G10:G40" si="0">+D10+E10+F10</f>
        <v>402</v>
      </c>
      <c r="H10" s="715"/>
      <c r="I10" s="716"/>
      <c r="J10" s="187"/>
      <c r="K10" s="724" t="s">
        <v>339</v>
      </c>
      <c r="L10" s="725"/>
      <c r="M10" s="728">
        <v>1</v>
      </c>
      <c r="N10" s="728">
        <v>2</v>
      </c>
      <c r="O10" s="730">
        <v>3</v>
      </c>
      <c r="P10" s="730">
        <v>4</v>
      </c>
      <c r="Q10" s="728" t="s">
        <v>340</v>
      </c>
      <c r="R10" s="732" t="s">
        <v>97</v>
      </c>
      <c r="S10" s="733"/>
    </row>
    <row r="11" spans="2:19" ht="16.5" customHeight="1" thickBot="1" x14ac:dyDescent="0.25">
      <c r="B11" s="712"/>
      <c r="C11" s="169" t="s">
        <v>345</v>
      </c>
      <c r="D11" s="56">
        <f>+D10*0.4</f>
        <v>90.800000000000011</v>
      </c>
      <c r="E11" s="56">
        <f t="shared" ref="E11" si="1">+E10*0.4</f>
        <v>65.600000000000009</v>
      </c>
      <c r="F11" s="56">
        <v>4</v>
      </c>
      <c r="G11" s="56">
        <f t="shared" si="0"/>
        <v>160.40000000000003</v>
      </c>
      <c r="H11" s="704"/>
      <c r="I11" s="705"/>
      <c r="J11" s="187"/>
      <c r="K11" s="726"/>
      <c r="L11" s="727"/>
      <c r="M11" s="729"/>
      <c r="N11" s="729"/>
      <c r="O11" s="731"/>
      <c r="P11" s="731"/>
      <c r="Q11" s="729"/>
      <c r="R11" s="734"/>
      <c r="S11" s="723"/>
    </row>
    <row r="12" spans="2:19" ht="25.5" customHeight="1" thickBot="1" x14ac:dyDescent="0.25">
      <c r="B12" s="713"/>
      <c r="C12" s="170">
        <v>0.6</v>
      </c>
      <c r="D12" s="57">
        <f>+D10*0.6</f>
        <v>136.19999999999999</v>
      </c>
      <c r="E12" s="57">
        <f t="shared" ref="E12" si="2">+E10*0.6</f>
        <v>98.399999999999991</v>
      </c>
      <c r="F12" s="57">
        <v>7</v>
      </c>
      <c r="G12" s="57">
        <f t="shared" si="0"/>
        <v>241.59999999999997</v>
      </c>
      <c r="H12" s="706"/>
      <c r="I12" s="707"/>
      <c r="J12" s="187"/>
      <c r="K12" s="735" t="s">
        <v>341</v>
      </c>
      <c r="L12" s="134">
        <v>1</v>
      </c>
      <c r="M12" s="55">
        <v>227</v>
      </c>
      <c r="N12" s="55">
        <v>164</v>
      </c>
      <c r="O12" s="55">
        <v>11</v>
      </c>
      <c r="P12" s="55">
        <v>0</v>
      </c>
      <c r="Q12" s="135">
        <f>SUM(M12:P12)</f>
        <v>402</v>
      </c>
      <c r="R12" s="737"/>
      <c r="S12" s="738"/>
    </row>
    <row r="13" spans="2:19" x14ac:dyDescent="0.2">
      <c r="B13" s="711" t="s">
        <v>342</v>
      </c>
      <c r="C13" s="167" t="s">
        <v>340</v>
      </c>
      <c r="D13" s="54">
        <v>227</v>
      </c>
      <c r="E13" s="54">
        <v>164</v>
      </c>
      <c r="F13" s="54">
        <v>11</v>
      </c>
      <c r="G13" s="171">
        <f t="shared" si="0"/>
        <v>402</v>
      </c>
      <c r="H13" s="715"/>
      <c r="I13" s="716"/>
      <c r="J13" s="187"/>
      <c r="K13" s="736"/>
      <c r="L13" s="136">
        <v>0.4</v>
      </c>
      <c r="M13" s="56">
        <f>M12*0.4</f>
        <v>90.800000000000011</v>
      </c>
      <c r="N13" s="56">
        <f>N12*0.4</f>
        <v>65.600000000000009</v>
      </c>
      <c r="O13" s="56">
        <v>5</v>
      </c>
      <c r="P13" s="56">
        <f>P12*0.4</f>
        <v>0</v>
      </c>
      <c r="Q13" s="137">
        <f>SUM(M13:P13)</f>
        <v>161.40000000000003</v>
      </c>
      <c r="R13" s="704"/>
      <c r="S13" s="705"/>
    </row>
    <row r="14" spans="2:19" x14ac:dyDescent="0.2">
      <c r="B14" s="712"/>
      <c r="C14" s="169" t="s">
        <v>345</v>
      </c>
      <c r="D14" s="56">
        <v>90</v>
      </c>
      <c r="E14" s="56">
        <v>65</v>
      </c>
      <c r="F14" s="56">
        <v>4</v>
      </c>
      <c r="G14" s="56">
        <f t="shared" si="0"/>
        <v>159</v>
      </c>
      <c r="H14" s="704"/>
      <c r="I14" s="705"/>
      <c r="J14" s="187"/>
      <c r="K14" s="736"/>
      <c r="L14" s="138">
        <v>0.6</v>
      </c>
      <c r="M14" s="56">
        <f>M12</f>
        <v>227</v>
      </c>
      <c r="N14" s="56">
        <f>N12*0.6</f>
        <v>98.399999999999991</v>
      </c>
      <c r="O14" s="56">
        <v>6</v>
      </c>
      <c r="P14" s="56">
        <f>P12*0.6</f>
        <v>0</v>
      </c>
      <c r="Q14" s="137">
        <f>SUM(M14:P14)</f>
        <v>331.4</v>
      </c>
      <c r="R14" s="704"/>
      <c r="S14" s="705"/>
    </row>
    <row r="15" spans="2:19" ht="12.75" customHeight="1" thickBot="1" x14ac:dyDescent="0.25">
      <c r="B15" s="713"/>
      <c r="C15" s="170">
        <v>0.6</v>
      </c>
      <c r="D15" s="58">
        <v>136</v>
      </c>
      <c r="E15" s="58">
        <v>97</v>
      </c>
      <c r="F15" s="58">
        <v>7</v>
      </c>
      <c r="G15" s="58">
        <f t="shared" si="0"/>
        <v>240</v>
      </c>
      <c r="H15" s="706"/>
      <c r="I15" s="707"/>
      <c r="J15" s="187"/>
      <c r="K15" s="698" t="s">
        <v>342</v>
      </c>
      <c r="L15" s="134" t="s">
        <v>340</v>
      </c>
      <c r="M15" s="55">
        <f>M12</f>
        <v>227</v>
      </c>
      <c r="N15" s="55">
        <f>N12</f>
        <v>164</v>
      </c>
      <c r="O15" s="55">
        <f>O12</f>
        <v>11</v>
      </c>
      <c r="P15" s="55">
        <f>P12</f>
        <v>0</v>
      </c>
      <c r="Q15" s="135">
        <f t="shared" ref="Q15:Q28" si="3">SUM(M15:P15)</f>
        <v>402</v>
      </c>
      <c r="R15" s="704"/>
      <c r="S15" s="705"/>
    </row>
    <row r="16" spans="2:19" ht="15" customHeight="1" x14ac:dyDescent="0.2">
      <c r="B16" s="711" t="s">
        <v>343</v>
      </c>
      <c r="C16" s="167" t="s">
        <v>340</v>
      </c>
      <c r="D16" s="54">
        <v>227</v>
      </c>
      <c r="E16" s="54">
        <v>164</v>
      </c>
      <c r="F16" s="54">
        <v>11</v>
      </c>
      <c r="G16" s="168">
        <f t="shared" si="0"/>
        <v>402</v>
      </c>
      <c r="H16" s="715"/>
      <c r="I16" s="716"/>
      <c r="J16" s="187"/>
      <c r="K16" s="699"/>
      <c r="L16" s="136">
        <v>0.4</v>
      </c>
      <c r="M16" s="56">
        <v>15</v>
      </c>
      <c r="N16" s="56">
        <v>0</v>
      </c>
      <c r="O16" s="56">
        <v>0</v>
      </c>
      <c r="P16" s="56">
        <v>0</v>
      </c>
      <c r="Q16" s="56">
        <f t="shared" si="3"/>
        <v>15</v>
      </c>
      <c r="R16" s="704"/>
      <c r="S16" s="705"/>
    </row>
    <row r="17" spans="2:19" ht="15.75" customHeight="1" x14ac:dyDescent="0.2">
      <c r="B17" s="712"/>
      <c r="C17" s="169" t="s">
        <v>345</v>
      </c>
      <c r="D17" s="56">
        <v>91</v>
      </c>
      <c r="E17" s="56">
        <v>66</v>
      </c>
      <c r="F17" s="56">
        <v>4</v>
      </c>
      <c r="G17" s="56">
        <f t="shared" si="0"/>
        <v>161</v>
      </c>
      <c r="H17" s="704"/>
      <c r="I17" s="705"/>
      <c r="J17" s="187"/>
      <c r="K17" s="700"/>
      <c r="L17" s="138">
        <v>0.6</v>
      </c>
      <c r="M17" s="56">
        <v>0</v>
      </c>
      <c r="N17" s="56">
        <v>0</v>
      </c>
      <c r="O17" s="56">
        <v>0</v>
      </c>
      <c r="P17" s="56">
        <v>0</v>
      </c>
      <c r="Q17" s="56">
        <f t="shared" si="3"/>
        <v>0</v>
      </c>
      <c r="R17" s="704"/>
      <c r="S17" s="705"/>
    </row>
    <row r="18" spans="2:19" ht="23.25" customHeight="1" thickBot="1" x14ac:dyDescent="0.25">
      <c r="B18" s="713"/>
      <c r="C18" s="170">
        <v>0.6</v>
      </c>
      <c r="D18" s="56">
        <v>136</v>
      </c>
      <c r="E18" s="56">
        <v>98</v>
      </c>
      <c r="F18" s="56">
        <v>7</v>
      </c>
      <c r="G18" s="56">
        <f t="shared" si="0"/>
        <v>241</v>
      </c>
      <c r="H18" s="704"/>
      <c r="I18" s="705"/>
      <c r="J18" s="187"/>
      <c r="K18" s="698" t="s">
        <v>344</v>
      </c>
      <c r="L18" s="134" t="s">
        <v>340</v>
      </c>
      <c r="M18" s="55">
        <f>M12</f>
        <v>227</v>
      </c>
      <c r="N18" s="55">
        <f>N12</f>
        <v>164</v>
      </c>
      <c r="O18" s="55">
        <f>O12</f>
        <v>11</v>
      </c>
      <c r="P18" s="55">
        <f>P12</f>
        <v>0</v>
      </c>
      <c r="Q18" s="135">
        <f t="shared" si="3"/>
        <v>402</v>
      </c>
      <c r="R18" s="704"/>
      <c r="S18" s="705"/>
    </row>
    <row r="19" spans="2:19" ht="13.5" customHeight="1" x14ac:dyDescent="0.2">
      <c r="B19" s="711" t="s">
        <v>346</v>
      </c>
      <c r="C19" s="167" t="s">
        <v>340</v>
      </c>
      <c r="D19" s="54">
        <v>227</v>
      </c>
      <c r="E19" s="54">
        <v>164</v>
      </c>
      <c r="F19" s="54">
        <v>11</v>
      </c>
      <c r="G19" s="171">
        <f t="shared" si="0"/>
        <v>402</v>
      </c>
      <c r="H19" s="704"/>
      <c r="I19" s="705"/>
      <c r="J19" s="187"/>
      <c r="K19" s="699"/>
      <c r="L19" s="136" t="s">
        <v>345</v>
      </c>
      <c r="M19" s="56">
        <v>91</v>
      </c>
      <c r="N19" s="56">
        <v>18</v>
      </c>
      <c r="O19" s="56">
        <v>5</v>
      </c>
      <c r="P19" s="56">
        <v>0</v>
      </c>
      <c r="Q19" s="56">
        <f t="shared" si="3"/>
        <v>114</v>
      </c>
      <c r="R19" s="704"/>
      <c r="S19" s="705"/>
    </row>
    <row r="20" spans="2:19" ht="15" customHeight="1" x14ac:dyDescent="0.2">
      <c r="B20" s="712"/>
      <c r="C20" s="169" t="s">
        <v>345</v>
      </c>
      <c r="D20" s="56">
        <v>0</v>
      </c>
      <c r="E20" s="56">
        <v>0</v>
      </c>
      <c r="F20" s="56">
        <v>0</v>
      </c>
      <c r="G20" s="56">
        <f t="shared" si="0"/>
        <v>0</v>
      </c>
      <c r="H20" s="704"/>
      <c r="I20" s="705"/>
      <c r="J20" s="187"/>
      <c r="K20" s="700"/>
      <c r="L20" s="138">
        <v>0.6</v>
      </c>
      <c r="M20" s="56">
        <v>38</v>
      </c>
      <c r="N20" s="56">
        <v>0</v>
      </c>
      <c r="O20" s="56">
        <v>6</v>
      </c>
      <c r="P20" s="56">
        <v>0</v>
      </c>
      <c r="Q20" s="56">
        <f t="shared" si="3"/>
        <v>44</v>
      </c>
      <c r="R20" s="704"/>
      <c r="S20" s="705"/>
    </row>
    <row r="21" spans="2:19" ht="17.25" customHeight="1" thickBot="1" x14ac:dyDescent="0.25">
      <c r="B21" s="713"/>
      <c r="C21" s="170">
        <v>0.6</v>
      </c>
      <c r="D21" s="56">
        <v>0</v>
      </c>
      <c r="E21" s="56">
        <v>0</v>
      </c>
      <c r="F21" s="56">
        <v>0</v>
      </c>
      <c r="G21" s="56">
        <f t="shared" si="0"/>
        <v>0</v>
      </c>
      <c r="H21" s="704"/>
      <c r="I21" s="705"/>
      <c r="J21" s="187"/>
      <c r="K21" s="698" t="s">
        <v>346</v>
      </c>
      <c r="L21" s="134" t="s">
        <v>340</v>
      </c>
      <c r="M21" s="55">
        <f>M12</f>
        <v>227</v>
      </c>
      <c r="N21" s="55">
        <f>N12</f>
        <v>164</v>
      </c>
      <c r="O21" s="55">
        <f>O12</f>
        <v>11</v>
      </c>
      <c r="P21" s="55">
        <f>P12</f>
        <v>0</v>
      </c>
      <c r="Q21" s="135">
        <f t="shared" si="3"/>
        <v>402</v>
      </c>
      <c r="R21" s="704"/>
      <c r="S21" s="705"/>
    </row>
    <row r="22" spans="2:19" ht="15.75" customHeight="1" x14ac:dyDescent="0.2">
      <c r="B22" s="711" t="s">
        <v>623</v>
      </c>
      <c r="C22" s="167" t="s">
        <v>340</v>
      </c>
      <c r="D22" s="54">
        <v>227</v>
      </c>
      <c r="E22" s="54">
        <v>164</v>
      </c>
      <c r="F22" s="54">
        <v>11</v>
      </c>
      <c r="G22" s="168">
        <f t="shared" si="0"/>
        <v>402</v>
      </c>
      <c r="H22" s="704"/>
      <c r="I22" s="705"/>
      <c r="J22" s="187"/>
      <c r="K22" s="699"/>
      <c r="L22" s="136" t="s">
        <v>345</v>
      </c>
      <c r="M22" s="56">
        <v>0</v>
      </c>
      <c r="N22" s="56">
        <f t="shared" ref="N22:P23" si="4">N13-N19</f>
        <v>47.600000000000009</v>
      </c>
      <c r="O22" s="139">
        <f t="shared" si="4"/>
        <v>0</v>
      </c>
      <c r="P22" s="56">
        <f t="shared" si="4"/>
        <v>0</v>
      </c>
      <c r="Q22" s="56">
        <f t="shared" si="3"/>
        <v>47.600000000000009</v>
      </c>
      <c r="R22" s="704"/>
      <c r="S22" s="705"/>
    </row>
    <row r="23" spans="2:19" x14ac:dyDescent="0.2">
      <c r="B23" s="712"/>
      <c r="C23" s="169" t="s">
        <v>345</v>
      </c>
      <c r="D23" s="56">
        <v>90</v>
      </c>
      <c r="E23" s="56">
        <v>66</v>
      </c>
      <c r="F23" s="56">
        <v>4</v>
      </c>
      <c r="G23" s="56">
        <f t="shared" si="0"/>
        <v>160</v>
      </c>
      <c r="H23" s="704"/>
      <c r="I23" s="705"/>
      <c r="J23" s="187"/>
      <c r="K23" s="700"/>
      <c r="L23" s="138">
        <v>0.6</v>
      </c>
      <c r="M23" s="56">
        <f>M41</f>
        <v>98</v>
      </c>
      <c r="N23" s="56">
        <f t="shared" si="4"/>
        <v>98.399999999999991</v>
      </c>
      <c r="O23" s="56">
        <f t="shared" si="4"/>
        <v>0</v>
      </c>
      <c r="P23" s="56">
        <f t="shared" si="4"/>
        <v>0</v>
      </c>
      <c r="Q23" s="56">
        <f t="shared" si="3"/>
        <v>196.39999999999998</v>
      </c>
      <c r="R23" s="704"/>
      <c r="S23" s="705"/>
    </row>
    <row r="24" spans="2:19" ht="15" customHeight="1" thickBot="1" x14ac:dyDescent="0.25">
      <c r="B24" s="713"/>
      <c r="C24" s="170">
        <v>0.6</v>
      </c>
      <c r="D24" s="56">
        <v>135</v>
      </c>
      <c r="E24" s="56">
        <v>98</v>
      </c>
      <c r="F24" s="56">
        <v>7</v>
      </c>
      <c r="G24" s="56">
        <f t="shared" si="0"/>
        <v>240</v>
      </c>
      <c r="H24" s="704"/>
      <c r="I24" s="705"/>
      <c r="J24" s="187"/>
      <c r="K24" s="698" t="s">
        <v>347</v>
      </c>
      <c r="L24" s="134" t="s">
        <v>340</v>
      </c>
      <c r="M24" s="55">
        <f>M12+5</f>
        <v>232</v>
      </c>
      <c r="N24" s="55">
        <f>N12</f>
        <v>164</v>
      </c>
      <c r="O24" s="55">
        <f>O12</f>
        <v>11</v>
      </c>
      <c r="P24" s="55">
        <f>P12</f>
        <v>0</v>
      </c>
      <c r="Q24" s="135">
        <f t="shared" si="3"/>
        <v>407</v>
      </c>
      <c r="R24" s="704"/>
      <c r="S24" s="705"/>
    </row>
    <row r="25" spans="2:19" ht="15" customHeight="1" x14ac:dyDescent="0.2">
      <c r="B25" s="711" t="s">
        <v>348</v>
      </c>
      <c r="C25" s="167" t="s">
        <v>340</v>
      </c>
      <c r="D25" s="54">
        <v>227</v>
      </c>
      <c r="E25" s="54">
        <v>164</v>
      </c>
      <c r="F25" s="54">
        <v>11</v>
      </c>
      <c r="G25" s="168">
        <f t="shared" si="0"/>
        <v>402</v>
      </c>
      <c r="H25" s="704"/>
      <c r="I25" s="705"/>
      <c r="J25" s="187"/>
      <c r="K25" s="699"/>
      <c r="L25" s="136" t="s">
        <v>345</v>
      </c>
      <c r="M25" s="56">
        <v>91</v>
      </c>
      <c r="N25" s="56">
        <v>18</v>
      </c>
      <c r="O25" s="56">
        <v>5</v>
      </c>
      <c r="P25" s="56">
        <v>0</v>
      </c>
      <c r="Q25" s="56">
        <f t="shared" si="3"/>
        <v>114</v>
      </c>
      <c r="R25" s="704"/>
      <c r="S25" s="705"/>
    </row>
    <row r="26" spans="2:19" x14ac:dyDescent="0.2">
      <c r="B26" s="712"/>
      <c r="C26" s="169" t="s">
        <v>345</v>
      </c>
      <c r="D26" s="56">
        <v>1</v>
      </c>
      <c r="E26" s="56">
        <v>0</v>
      </c>
      <c r="F26" s="56">
        <v>0</v>
      </c>
      <c r="G26" s="56">
        <f t="shared" si="0"/>
        <v>1</v>
      </c>
      <c r="H26" s="704"/>
      <c r="I26" s="705"/>
      <c r="J26" s="187"/>
      <c r="K26" s="700"/>
      <c r="L26" s="138">
        <v>0.6</v>
      </c>
      <c r="M26" s="56">
        <v>43</v>
      </c>
      <c r="N26" s="56">
        <v>4</v>
      </c>
      <c r="O26" s="56">
        <v>6</v>
      </c>
      <c r="P26" s="56">
        <v>0</v>
      </c>
      <c r="Q26" s="56">
        <f t="shared" si="3"/>
        <v>53</v>
      </c>
      <c r="R26" s="704"/>
      <c r="S26" s="705"/>
    </row>
    <row r="27" spans="2:19" ht="18" customHeight="1" thickBot="1" x14ac:dyDescent="0.25">
      <c r="B27" s="713"/>
      <c r="C27" s="170">
        <v>0.6</v>
      </c>
      <c r="D27" s="56">
        <v>1</v>
      </c>
      <c r="E27" s="56">
        <v>0</v>
      </c>
      <c r="F27" s="56">
        <v>0</v>
      </c>
      <c r="G27" s="56">
        <f t="shared" si="0"/>
        <v>1</v>
      </c>
      <c r="H27" s="704"/>
      <c r="I27" s="705"/>
      <c r="J27" s="187"/>
      <c r="K27" s="698" t="s">
        <v>349</v>
      </c>
      <c r="L27" s="134" t="s">
        <v>340</v>
      </c>
      <c r="M27" s="55">
        <f>M21</f>
        <v>227</v>
      </c>
      <c r="N27" s="55">
        <f>N21+4</f>
        <v>168</v>
      </c>
      <c r="O27" s="55">
        <f>O21</f>
        <v>11</v>
      </c>
      <c r="P27" s="55">
        <f>P21</f>
        <v>0</v>
      </c>
      <c r="Q27" s="135">
        <f t="shared" si="3"/>
        <v>406</v>
      </c>
      <c r="R27" s="704"/>
      <c r="S27" s="705"/>
    </row>
    <row r="28" spans="2:19" ht="15" customHeight="1" x14ac:dyDescent="0.2">
      <c r="B28" s="711" t="s">
        <v>624</v>
      </c>
      <c r="C28" s="167" t="s">
        <v>340</v>
      </c>
      <c r="D28" s="54">
        <v>227</v>
      </c>
      <c r="E28" s="54">
        <v>164</v>
      </c>
      <c r="F28" s="54">
        <v>11</v>
      </c>
      <c r="G28" s="168">
        <f t="shared" si="0"/>
        <v>402</v>
      </c>
      <c r="H28" s="704"/>
      <c r="I28" s="705"/>
      <c r="J28" s="187"/>
      <c r="K28" s="699"/>
      <c r="L28" s="136" t="s">
        <v>345</v>
      </c>
      <c r="M28" s="56">
        <v>91</v>
      </c>
      <c r="N28" s="56">
        <v>18</v>
      </c>
      <c r="O28" s="56">
        <v>5</v>
      </c>
      <c r="P28" s="56">
        <v>0</v>
      </c>
      <c r="Q28" s="56">
        <f t="shared" si="3"/>
        <v>114</v>
      </c>
      <c r="R28" s="704"/>
      <c r="S28" s="705"/>
    </row>
    <row r="29" spans="2:19" x14ac:dyDescent="0.2">
      <c r="B29" s="712"/>
      <c r="C29" s="169" t="s">
        <v>345</v>
      </c>
      <c r="D29" s="56">
        <v>4</v>
      </c>
      <c r="E29" s="56">
        <v>2</v>
      </c>
      <c r="F29" s="56">
        <v>0</v>
      </c>
      <c r="G29" s="56">
        <f t="shared" si="0"/>
        <v>6</v>
      </c>
      <c r="H29" s="704" t="s">
        <v>351</v>
      </c>
      <c r="I29" s="705"/>
      <c r="J29" s="187"/>
      <c r="K29" s="700"/>
      <c r="L29" s="138">
        <v>0.6</v>
      </c>
      <c r="M29" s="56">
        <v>43</v>
      </c>
      <c r="N29" s="56">
        <v>4</v>
      </c>
      <c r="O29" s="56">
        <v>6</v>
      </c>
      <c r="P29" s="56">
        <v>0</v>
      </c>
      <c r="Q29" s="56">
        <f>SUM(M29:P29)</f>
        <v>53</v>
      </c>
      <c r="R29" s="704"/>
      <c r="S29" s="705"/>
    </row>
    <row r="30" spans="2:19" ht="15" customHeight="1" thickBot="1" x14ac:dyDescent="0.25">
      <c r="B30" s="713"/>
      <c r="C30" s="170" t="s">
        <v>620</v>
      </c>
      <c r="D30" s="57">
        <v>5</v>
      </c>
      <c r="E30" s="57">
        <v>4</v>
      </c>
      <c r="F30" s="57">
        <v>0</v>
      </c>
      <c r="G30" s="57">
        <f t="shared" si="0"/>
        <v>9</v>
      </c>
      <c r="H30" s="706"/>
      <c r="I30" s="707"/>
      <c r="J30" s="187"/>
      <c r="K30" s="698" t="s">
        <v>350</v>
      </c>
      <c r="L30" s="134" t="s">
        <v>340</v>
      </c>
      <c r="M30" s="55">
        <f>M24</f>
        <v>232</v>
      </c>
      <c r="N30" s="55">
        <f>N24</f>
        <v>164</v>
      </c>
      <c r="O30" s="55">
        <f>O24</f>
        <v>11</v>
      </c>
      <c r="P30" s="55">
        <f>P24</f>
        <v>0</v>
      </c>
      <c r="Q30" s="135">
        <f t="shared" ref="Q30:Q50" si="5">SUM(M30:P30)</f>
        <v>407</v>
      </c>
      <c r="R30" s="704"/>
      <c r="S30" s="705"/>
    </row>
    <row r="31" spans="2:19" ht="15" customHeight="1" x14ac:dyDescent="0.2">
      <c r="B31" s="711" t="s">
        <v>352</v>
      </c>
      <c r="C31" s="167" t="s">
        <v>340</v>
      </c>
      <c r="D31" s="54">
        <v>227</v>
      </c>
      <c r="E31" s="54">
        <v>164</v>
      </c>
      <c r="F31" s="54">
        <v>11</v>
      </c>
      <c r="G31" s="168">
        <f t="shared" si="0"/>
        <v>402</v>
      </c>
      <c r="H31" s="715"/>
      <c r="I31" s="716"/>
      <c r="J31" s="187"/>
      <c r="K31" s="699"/>
      <c r="L31" s="136" t="s">
        <v>345</v>
      </c>
      <c r="M31" s="56">
        <v>1</v>
      </c>
      <c r="N31" s="56">
        <f>N25-N28</f>
        <v>0</v>
      </c>
      <c r="O31" s="56">
        <f>O25-O28</f>
        <v>0</v>
      </c>
      <c r="P31" s="56">
        <v>0</v>
      </c>
      <c r="Q31" s="56">
        <f t="shared" si="5"/>
        <v>1</v>
      </c>
      <c r="R31" s="701"/>
      <c r="S31" s="702"/>
    </row>
    <row r="32" spans="2:19" x14ac:dyDescent="0.2">
      <c r="B32" s="712"/>
      <c r="C32" s="169" t="s">
        <v>345</v>
      </c>
      <c r="D32" s="56">
        <v>90</v>
      </c>
      <c r="E32" s="56">
        <v>65</v>
      </c>
      <c r="F32" s="56">
        <v>4</v>
      </c>
      <c r="G32" s="56">
        <f t="shared" si="0"/>
        <v>159</v>
      </c>
      <c r="H32" s="704"/>
      <c r="I32" s="705"/>
      <c r="J32" s="187"/>
      <c r="K32" s="700"/>
      <c r="L32" s="138">
        <v>0.6</v>
      </c>
      <c r="M32" s="56">
        <f>M26-M29</f>
        <v>0</v>
      </c>
      <c r="N32" s="56">
        <f>N26-N29</f>
        <v>0</v>
      </c>
      <c r="O32" s="56">
        <f>O26-O29</f>
        <v>0</v>
      </c>
      <c r="P32" s="56">
        <v>0</v>
      </c>
      <c r="Q32" s="56">
        <f t="shared" si="5"/>
        <v>0</v>
      </c>
      <c r="R32" s="704"/>
      <c r="S32" s="705"/>
    </row>
    <row r="33" spans="2:19" ht="15.75" customHeight="1" thickBot="1" x14ac:dyDescent="0.25">
      <c r="B33" s="713"/>
      <c r="C33" s="170">
        <v>0.6</v>
      </c>
      <c r="D33" s="56">
        <v>134</v>
      </c>
      <c r="E33" s="56">
        <v>97</v>
      </c>
      <c r="F33" s="56">
        <v>7</v>
      </c>
      <c r="G33" s="56">
        <f t="shared" si="0"/>
        <v>238</v>
      </c>
      <c r="H33" s="704"/>
      <c r="I33" s="705"/>
      <c r="J33" s="187"/>
      <c r="K33" s="698" t="s">
        <v>353</v>
      </c>
      <c r="L33" s="134" t="s">
        <v>340</v>
      </c>
      <c r="M33" s="55">
        <f>M12</f>
        <v>227</v>
      </c>
      <c r="N33" s="55">
        <f>N12</f>
        <v>164</v>
      </c>
      <c r="O33" s="55">
        <f>O12</f>
        <v>11</v>
      </c>
      <c r="P33" s="55">
        <f>P12</f>
        <v>0</v>
      </c>
      <c r="Q33" s="135">
        <f t="shared" si="5"/>
        <v>402</v>
      </c>
      <c r="R33" s="717"/>
      <c r="S33" s="718"/>
    </row>
    <row r="34" spans="2:19" ht="15" customHeight="1" x14ac:dyDescent="0.2">
      <c r="B34" s="711" t="s">
        <v>625</v>
      </c>
      <c r="C34" s="167" t="s">
        <v>340</v>
      </c>
      <c r="D34" s="54">
        <v>227</v>
      </c>
      <c r="E34" s="54">
        <v>164</v>
      </c>
      <c r="F34" s="54">
        <v>11</v>
      </c>
      <c r="G34" s="168">
        <f t="shared" si="0"/>
        <v>402</v>
      </c>
      <c r="H34" s="704"/>
      <c r="I34" s="705"/>
      <c r="J34" s="187"/>
      <c r="K34" s="699"/>
      <c r="L34" s="136" t="s">
        <v>345</v>
      </c>
      <c r="M34" s="56">
        <v>1</v>
      </c>
      <c r="N34" s="56">
        <v>0</v>
      </c>
      <c r="O34" s="56">
        <f>O19-O28</f>
        <v>0</v>
      </c>
      <c r="P34" s="56">
        <v>0</v>
      </c>
      <c r="Q34" s="56">
        <f t="shared" si="5"/>
        <v>1</v>
      </c>
      <c r="R34" s="704"/>
      <c r="S34" s="705"/>
    </row>
    <row r="35" spans="2:19" x14ac:dyDescent="0.2">
      <c r="B35" s="712"/>
      <c r="C35" s="169" t="s">
        <v>345</v>
      </c>
      <c r="D35" s="56">
        <v>89</v>
      </c>
      <c r="E35" s="56">
        <v>63</v>
      </c>
      <c r="F35" s="56">
        <v>4</v>
      </c>
      <c r="G35" s="56">
        <f t="shared" si="0"/>
        <v>156</v>
      </c>
      <c r="H35" s="704"/>
      <c r="I35" s="705"/>
      <c r="J35" s="187"/>
      <c r="K35" s="700"/>
      <c r="L35" s="138">
        <v>0.6</v>
      </c>
      <c r="M35" s="56">
        <v>0</v>
      </c>
      <c r="N35" s="56">
        <v>0</v>
      </c>
      <c r="O35" s="56">
        <f>O20-O29</f>
        <v>0</v>
      </c>
      <c r="P35" s="56">
        <v>0</v>
      </c>
      <c r="Q35" s="56">
        <f>SUM(M35:P35)</f>
        <v>0</v>
      </c>
      <c r="R35" s="704"/>
      <c r="S35" s="705"/>
    </row>
    <row r="36" spans="2:19" ht="17.25" customHeight="1" thickBot="1" x14ac:dyDescent="0.25">
      <c r="B36" s="713"/>
      <c r="C36" s="170">
        <v>0.6</v>
      </c>
      <c r="D36" s="56">
        <v>134</v>
      </c>
      <c r="E36" s="56">
        <v>94</v>
      </c>
      <c r="F36" s="56">
        <v>6</v>
      </c>
      <c r="G36" s="56">
        <f t="shared" si="0"/>
        <v>234</v>
      </c>
      <c r="H36" s="704"/>
      <c r="I36" s="705"/>
      <c r="J36" s="187"/>
      <c r="K36" s="698" t="s">
        <v>354</v>
      </c>
      <c r="L36" s="134" t="s">
        <v>340</v>
      </c>
      <c r="M36" s="55">
        <f>M37+M38</f>
        <v>128</v>
      </c>
      <c r="N36" s="55">
        <f>N37+N38</f>
        <v>174</v>
      </c>
      <c r="O36" s="55">
        <f>O37+O38</f>
        <v>4</v>
      </c>
      <c r="P36" s="55">
        <v>0</v>
      </c>
      <c r="Q36" s="135">
        <f t="shared" si="5"/>
        <v>306</v>
      </c>
      <c r="R36" s="701" t="s">
        <v>370</v>
      </c>
      <c r="S36" s="702"/>
    </row>
    <row r="37" spans="2:19" ht="13.5" customHeight="1" x14ac:dyDescent="0.2">
      <c r="B37" s="711" t="s">
        <v>355</v>
      </c>
      <c r="C37" s="167" t="s">
        <v>340</v>
      </c>
      <c r="D37" s="54">
        <v>227</v>
      </c>
      <c r="E37" s="54">
        <v>164</v>
      </c>
      <c r="F37" s="54">
        <v>11</v>
      </c>
      <c r="G37" s="168">
        <f t="shared" si="0"/>
        <v>402</v>
      </c>
      <c r="H37" s="704"/>
      <c r="I37" s="705"/>
      <c r="J37" s="187"/>
      <c r="K37" s="699"/>
      <c r="L37" s="136" t="s">
        <v>345</v>
      </c>
      <c r="M37" s="56">
        <v>51</v>
      </c>
      <c r="N37" s="56">
        <v>70</v>
      </c>
      <c r="O37" s="56">
        <v>2</v>
      </c>
      <c r="P37" s="56">
        <v>1</v>
      </c>
      <c r="Q37" s="56">
        <f t="shared" si="5"/>
        <v>124</v>
      </c>
      <c r="R37" s="701"/>
      <c r="S37" s="702"/>
    </row>
    <row r="38" spans="2:19" x14ac:dyDescent="0.2">
      <c r="B38" s="712"/>
      <c r="C38" s="169" t="s">
        <v>345</v>
      </c>
      <c r="D38" s="56">
        <v>0</v>
      </c>
      <c r="E38" s="56">
        <v>2</v>
      </c>
      <c r="F38" s="56">
        <v>0</v>
      </c>
      <c r="G38" s="56">
        <f t="shared" si="0"/>
        <v>2</v>
      </c>
      <c r="H38" s="704"/>
      <c r="I38" s="705"/>
      <c r="J38" s="187"/>
      <c r="K38" s="700"/>
      <c r="L38" s="138">
        <v>0.6</v>
      </c>
      <c r="M38" s="56">
        <v>77</v>
      </c>
      <c r="N38" s="56">
        <v>104</v>
      </c>
      <c r="O38" s="56">
        <v>2</v>
      </c>
      <c r="P38" s="56">
        <v>2</v>
      </c>
      <c r="Q38" s="56">
        <f t="shared" si="5"/>
        <v>185</v>
      </c>
      <c r="R38" s="701"/>
      <c r="S38" s="702"/>
    </row>
    <row r="39" spans="2:19" ht="14.25" customHeight="1" thickBot="1" x14ac:dyDescent="0.25">
      <c r="B39" s="713"/>
      <c r="C39" s="170">
        <v>0.6</v>
      </c>
      <c r="D39" s="56">
        <v>1</v>
      </c>
      <c r="E39" s="56">
        <v>3</v>
      </c>
      <c r="F39" s="56">
        <v>1</v>
      </c>
      <c r="G39" s="56">
        <f t="shared" si="0"/>
        <v>5</v>
      </c>
      <c r="H39" s="704"/>
      <c r="I39" s="705"/>
      <c r="J39" s="187"/>
      <c r="K39" s="698" t="s">
        <v>356</v>
      </c>
      <c r="L39" s="134" t="s">
        <v>340</v>
      </c>
      <c r="M39" s="55">
        <f>+M40+M41</f>
        <v>164</v>
      </c>
      <c r="N39" s="55">
        <f>N40+N41</f>
        <v>86</v>
      </c>
      <c r="O39" s="55">
        <f>O40+O41</f>
        <v>2</v>
      </c>
      <c r="P39" s="55">
        <v>0</v>
      </c>
      <c r="Q39" s="135">
        <f t="shared" si="5"/>
        <v>252</v>
      </c>
      <c r="R39" s="701" t="s">
        <v>370</v>
      </c>
      <c r="S39" s="702"/>
    </row>
    <row r="40" spans="2:19" ht="13.5" customHeight="1" x14ac:dyDescent="0.2">
      <c r="B40" s="711" t="s">
        <v>626</v>
      </c>
      <c r="C40" s="167" t="s">
        <v>340</v>
      </c>
      <c r="D40" s="54">
        <v>227</v>
      </c>
      <c r="E40" s="54">
        <v>164</v>
      </c>
      <c r="F40" s="54">
        <v>11</v>
      </c>
      <c r="G40" s="168">
        <f t="shared" si="0"/>
        <v>402</v>
      </c>
      <c r="H40" s="704"/>
      <c r="I40" s="705"/>
      <c r="J40" s="187"/>
      <c r="K40" s="699"/>
      <c r="L40" s="136" t="s">
        <v>345</v>
      </c>
      <c r="M40" s="56">
        <v>66</v>
      </c>
      <c r="N40" s="56">
        <v>34</v>
      </c>
      <c r="O40" s="56">
        <v>0.8</v>
      </c>
      <c r="P40" s="56">
        <v>0</v>
      </c>
      <c r="Q40" s="56">
        <f t="shared" si="5"/>
        <v>100.8</v>
      </c>
      <c r="R40" s="701"/>
      <c r="S40" s="702"/>
    </row>
    <row r="41" spans="2:19" x14ac:dyDescent="0.2">
      <c r="B41" s="712"/>
      <c r="C41" s="169" t="s">
        <v>345</v>
      </c>
      <c r="D41" s="56">
        <v>2</v>
      </c>
      <c r="E41" s="56">
        <v>2</v>
      </c>
      <c r="F41" s="56">
        <v>0</v>
      </c>
      <c r="G41" s="56">
        <v>0</v>
      </c>
      <c r="H41" s="704" t="s">
        <v>358</v>
      </c>
      <c r="I41" s="705"/>
      <c r="J41" s="187"/>
      <c r="K41" s="700"/>
      <c r="L41" s="140">
        <v>0.6</v>
      </c>
      <c r="M41" s="56">
        <v>98</v>
      </c>
      <c r="N41" s="58">
        <v>52</v>
      </c>
      <c r="O41" s="58">
        <v>1.2</v>
      </c>
      <c r="P41" s="58">
        <v>0</v>
      </c>
      <c r="Q41" s="58">
        <f t="shared" si="5"/>
        <v>151.19999999999999</v>
      </c>
      <c r="R41" s="701"/>
      <c r="S41" s="702"/>
    </row>
    <row r="42" spans="2:19" ht="17.25" customHeight="1" thickBot="1" x14ac:dyDescent="0.25">
      <c r="B42" s="714"/>
      <c r="C42" s="172">
        <v>0.6</v>
      </c>
      <c r="D42" s="57">
        <v>4</v>
      </c>
      <c r="E42" s="57">
        <v>3</v>
      </c>
      <c r="F42" s="57">
        <v>0</v>
      </c>
      <c r="G42" s="57">
        <f t="shared" ref="G42" si="6">+D42+E42+F42</f>
        <v>7</v>
      </c>
      <c r="H42" s="706"/>
      <c r="I42" s="707"/>
      <c r="J42" s="187"/>
      <c r="K42" s="698" t="s">
        <v>357</v>
      </c>
      <c r="L42" s="134" t="s">
        <v>340</v>
      </c>
      <c r="M42" s="55">
        <f>+M43+M44</f>
        <v>75</v>
      </c>
      <c r="N42" s="55">
        <f>N43+N44</f>
        <v>53</v>
      </c>
      <c r="O42" s="55">
        <f>O43+O44</f>
        <v>0</v>
      </c>
      <c r="P42" s="55">
        <v>0</v>
      </c>
      <c r="Q42" s="135">
        <f t="shared" si="5"/>
        <v>128</v>
      </c>
      <c r="R42" s="701" t="s">
        <v>370</v>
      </c>
      <c r="S42" s="702"/>
    </row>
    <row r="43" spans="2:19" ht="15" customHeight="1" x14ac:dyDescent="0.2">
      <c r="B43" s="53"/>
      <c r="K43" s="699"/>
      <c r="L43" s="136" t="s">
        <v>345</v>
      </c>
      <c r="M43" s="56">
        <v>30</v>
      </c>
      <c r="N43" s="56">
        <v>21</v>
      </c>
      <c r="O43" s="56">
        <v>0</v>
      </c>
      <c r="P43" s="56">
        <v>0</v>
      </c>
      <c r="Q43" s="56">
        <f t="shared" si="5"/>
        <v>51</v>
      </c>
      <c r="R43" s="701"/>
      <c r="S43" s="702"/>
    </row>
    <row r="44" spans="2:19" ht="15.75" customHeight="1" x14ac:dyDescent="0.2">
      <c r="B44" s="53"/>
      <c r="K44" s="700"/>
      <c r="L44" s="140">
        <v>0.6</v>
      </c>
      <c r="M44" s="58">
        <v>45</v>
      </c>
      <c r="N44" s="58">
        <v>32</v>
      </c>
      <c r="O44" s="58">
        <v>0</v>
      </c>
      <c r="P44" s="58">
        <v>0</v>
      </c>
      <c r="Q44" s="58">
        <f t="shared" si="5"/>
        <v>77</v>
      </c>
      <c r="R44" s="701"/>
      <c r="S44" s="702"/>
    </row>
    <row r="45" spans="2:19" ht="27" customHeight="1" x14ac:dyDescent="0.2">
      <c r="B45" s="708" t="s">
        <v>697</v>
      </c>
      <c r="C45" s="708"/>
      <c r="D45" s="708"/>
      <c r="E45" s="708"/>
      <c r="F45" s="708"/>
      <c r="G45" s="708"/>
      <c r="H45" s="708"/>
      <c r="I45" s="708"/>
      <c r="J45" s="263"/>
      <c r="K45" s="698" t="s">
        <v>359</v>
      </c>
      <c r="L45" s="134" t="s">
        <v>340</v>
      </c>
      <c r="M45" s="55">
        <f>+M46+M47</f>
        <v>87</v>
      </c>
      <c r="N45" s="55">
        <f>N46+N47</f>
        <v>39</v>
      </c>
      <c r="O45" s="55">
        <f>O46+O47</f>
        <v>3.2</v>
      </c>
      <c r="P45" s="55">
        <v>0</v>
      </c>
      <c r="Q45" s="135">
        <f t="shared" si="5"/>
        <v>129.19999999999999</v>
      </c>
      <c r="R45" s="701" t="s">
        <v>370</v>
      </c>
      <c r="S45" s="702"/>
    </row>
    <row r="46" spans="2:19" x14ac:dyDescent="0.2">
      <c r="B46" s="53"/>
      <c r="K46" s="699"/>
      <c r="L46" s="136" t="s">
        <v>345</v>
      </c>
      <c r="M46" s="56">
        <v>35</v>
      </c>
      <c r="N46" s="56">
        <v>16</v>
      </c>
      <c r="O46" s="56">
        <v>1.2</v>
      </c>
      <c r="P46" s="56">
        <v>1</v>
      </c>
      <c r="Q46" s="56">
        <f t="shared" si="5"/>
        <v>53.2</v>
      </c>
      <c r="R46" s="701"/>
      <c r="S46" s="702"/>
    </row>
    <row r="47" spans="2:19" x14ac:dyDescent="0.2">
      <c r="B47" s="53"/>
      <c r="K47" s="700"/>
      <c r="L47" s="140">
        <v>0.6</v>
      </c>
      <c r="M47" s="58">
        <v>52</v>
      </c>
      <c r="N47" s="58">
        <v>23</v>
      </c>
      <c r="O47" s="58">
        <v>2</v>
      </c>
      <c r="P47" s="58">
        <v>2</v>
      </c>
      <c r="Q47" s="58">
        <f t="shared" si="5"/>
        <v>79</v>
      </c>
      <c r="R47" s="701"/>
      <c r="S47" s="702"/>
    </row>
    <row r="48" spans="2:19" ht="24.75" customHeight="1" x14ac:dyDescent="0.2">
      <c r="B48" s="53"/>
      <c r="K48" s="698" t="s">
        <v>580</v>
      </c>
      <c r="L48" s="134" t="s">
        <v>340</v>
      </c>
      <c r="M48" s="55">
        <f>+M49+M50</f>
        <v>228</v>
      </c>
      <c r="N48" s="55">
        <f>N49+N50</f>
        <v>136</v>
      </c>
      <c r="O48" s="55">
        <f>O49+O50</f>
        <v>12</v>
      </c>
      <c r="P48" s="55">
        <f>P12</f>
        <v>0</v>
      </c>
      <c r="Q48" s="135">
        <f t="shared" si="5"/>
        <v>376</v>
      </c>
      <c r="R48" s="701" t="s">
        <v>370</v>
      </c>
      <c r="S48" s="702"/>
    </row>
    <row r="49" spans="2:19" ht="45.75" customHeight="1" x14ac:dyDescent="0.2">
      <c r="B49" s="53"/>
      <c r="K49" s="699"/>
      <c r="L49" s="136" t="s">
        <v>345</v>
      </c>
      <c r="M49" s="56">
        <v>91</v>
      </c>
      <c r="N49" s="56">
        <v>54</v>
      </c>
      <c r="O49" s="56">
        <v>5</v>
      </c>
      <c r="P49" s="56">
        <v>0</v>
      </c>
      <c r="Q49" s="56">
        <f t="shared" si="5"/>
        <v>150</v>
      </c>
      <c r="R49" s="709"/>
      <c r="S49" s="710"/>
    </row>
    <row r="50" spans="2:19" x14ac:dyDescent="0.2">
      <c r="B50" s="53"/>
      <c r="K50" s="700"/>
      <c r="L50" s="140">
        <v>0.6</v>
      </c>
      <c r="M50" s="58">
        <v>137</v>
      </c>
      <c r="N50" s="58">
        <v>82</v>
      </c>
      <c r="O50" s="58">
        <v>7</v>
      </c>
      <c r="P50" s="58">
        <v>0</v>
      </c>
      <c r="Q50" s="58">
        <f t="shared" si="5"/>
        <v>226</v>
      </c>
      <c r="R50" s="701"/>
      <c r="S50" s="702"/>
    </row>
    <row r="51" spans="2:19" ht="27" customHeight="1" x14ac:dyDescent="0.2">
      <c r="B51" s="53"/>
      <c r="K51" s="698" t="s">
        <v>360</v>
      </c>
      <c r="L51" s="134" t="s">
        <v>340</v>
      </c>
      <c r="M51" s="55">
        <f>+M52+M53</f>
        <v>328</v>
      </c>
      <c r="N51" s="55">
        <f>N52+N53</f>
        <v>178</v>
      </c>
      <c r="O51" s="55">
        <f>O52+O53</f>
        <v>5</v>
      </c>
      <c r="P51" s="55">
        <f>P39+P42+P45</f>
        <v>0</v>
      </c>
      <c r="Q51" s="135">
        <f t="shared" ref="Q51:Q56" si="7">SUM(M51:P51)</f>
        <v>511</v>
      </c>
      <c r="R51" s="701" t="s">
        <v>370</v>
      </c>
      <c r="S51" s="702"/>
    </row>
    <row r="52" spans="2:19" x14ac:dyDescent="0.2">
      <c r="B52" s="53"/>
      <c r="K52" s="699"/>
      <c r="L52" s="136" t="s">
        <v>345</v>
      </c>
      <c r="M52" s="56">
        <v>131</v>
      </c>
      <c r="N52" s="56">
        <v>71</v>
      </c>
      <c r="O52" s="56">
        <v>2</v>
      </c>
      <c r="P52" s="56">
        <v>2</v>
      </c>
      <c r="Q52" s="56">
        <f t="shared" si="7"/>
        <v>206</v>
      </c>
      <c r="R52" s="701"/>
      <c r="S52" s="702"/>
    </row>
    <row r="53" spans="2:19" x14ac:dyDescent="0.2">
      <c r="B53" s="53"/>
      <c r="K53" s="700"/>
      <c r="L53" s="140">
        <v>0.6</v>
      </c>
      <c r="M53" s="58">
        <v>197</v>
      </c>
      <c r="N53" s="58">
        <v>107</v>
      </c>
      <c r="O53" s="58">
        <v>3</v>
      </c>
      <c r="P53" s="58">
        <f>P41+P44+P47</f>
        <v>2</v>
      </c>
      <c r="Q53" s="58">
        <f t="shared" si="7"/>
        <v>309</v>
      </c>
      <c r="R53" s="701"/>
      <c r="S53" s="702"/>
    </row>
    <row r="54" spans="2:19" ht="21" customHeight="1" x14ac:dyDescent="0.2">
      <c r="B54" s="53"/>
      <c r="K54" s="698" t="s">
        <v>361</v>
      </c>
      <c r="L54" s="134" t="s">
        <v>340</v>
      </c>
      <c r="M54" s="55">
        <f>M39+M42+M45</f>
        <v>326</v>
      </c>
      <c r="N54" s="55">
        <f>N12</f>
        <v>164</v>
      </c>
      <c r="O54" s="55">
        <f>O12</f>
        <v>11</v>
      </c>
      <c r="P54" s="55">
        <f>P12</f>
        <v>0</v>
      </c>
      <c r="Q54" s="135">
        <f t="shared" si="7"/>
        <v>501</v>
      </c>
      <c r="R54" s="701" t="s">
        <v>370</v>
      </c>
      <c r="S54" s="702"/>
    </row>
    <row r="55" spans="2:19" ht="15.75" customHeight="1" x14ac:dyDescent="0.2">
      <c r="B55" s="53"/>
      <c r="K55" s="699"/>
      <c r="L55" s="136" t="s">
        <v>345</v>
      </c>
      <c r="M55" s="58">
        <v>0</v>
      </c>
      <c r="N55" s="56">
        <v>0</v>
      </c>
      <c r="O55" s="56">
        <v>0</v>
      </c>
      <c r="P55" s="56">
        <v>0</v>
      </c>
      <c r="Q55" s="56">
        <f t="shared" si="7"/>
        <v>0</v>
      </c>
      <c r="R55" s="704"/>
      <c r="S55" s="705"/>
    </row>
    <row r="56" spans="2:19" ht="13.5" thickBot="1" x14ac:dyDescent="0.25">
      <c r="B56" s="53"/>
      <c r="K56" s="703"/>
      <c r="L56" s="141">
        <v>0.6</v>
      </c>
      <c r="M56" s="57">
        <v>0</v>
      </c>
      <c r="N56" s="57">
        <v>0</v>
      </c>
      <c r="O56" s="57">
        <v>0</v>
      </c>
      <c r="P56" s="57">
        <v>0</v>
      </c>
      <c r="Q56" s="57">
        <f t="shared" si="7"/>
        <v>0</v>
      </c>
      <c r="R56" s="706"/>
      <c r="S56" s="707"/>
    </row>
    <row r="57" spans="2:19" ht="12.75" customHeight="1" x14ac:dyDescent="0.2">
      <c r="B57" s="53"/>
      <c r="K57" s="6"/>
      <c r="L57" s="6"/>
      <c r="M57" s="6"/>
      <c r="N57" s="6"/>
      <c r="O57" s="6"/>
      <c r="P57" s="6"/>
      <c r="Q57" s="6"/>
      <c r="R57" s="6"/>
      <c r="S57" s="6"/>
    </row>
    <row r="58" spans="2:19" ht="14.25" x14ac:dyDescent="0.2">
      <c r="B58" s="53"/>
      <c r="K58" s="53" t="s">
        <v>581</v>
      </c>
      <c r="L58" s="6"/>
      <c r="M58" s="6"/>
      <c r="N58" s="6"/>
      <c r="O58" s="6"/>
      <c r="P58" s="6"/>
      <c r="Q58" s="6"/>
      <c r="R58" s="6"/>
      <c r="S58" s="6"/>
    </row>
    <row r="59" spans="2:19" x14ac:dyDescent="0.2">
      <c r="B59" s="53"/>
    </row>
    <row r="60" spans="2:19" ht="12.75" customHeight="1" x14ac:dyDescent="0.2">
      <c r="B60" s="53"/>
    </row>
    <row r="61" spans="2:19" x14ac:dyDescent="0.2">
      <c r="B61" s="53"/>
    </row>
    <row r="62" spans="2:19" x14ac:dyDescent="0.2">
      <c r="B62" s="53"/>
    </row>
    <row r="63" spans="2:19" ht="12.75" customHeight="1" x14ac:dyDescent="0.2">
      <c r="B63" s="53"/>
    </row>
    <row r="64" spans="2:19" x14ac:dyDescent="0.2">
      <c r="B64" s="53"/>
    </row>
    <row r="65" spans="2:2" x14ac:dyDescent="0.2">
      <c r="B65" s="53"/>
    </row>
    <row r="66" spans="2:2" ht="12.75" customHeight="1" x14ac:dyDescent="0.2">
      <c r="B66" s="53"/>
    </row>
    <row r="67" spans="2:2" ht="15.75" customHeight="1" x14ac:dyDescent="0.2">
      <c r="B67" s="53"/>
    </row>
    <row r="68" spans="2:2" ht="15.75" customHeight="1" x14ac:dyDescent="0.2">
      <c r="B68" s="53"/>
    </row>
    <row r="69" spans="2:2" ht="12.75" customHeight="1" x14ac:dyDescent="0.2">
      <c r="B69" s="53"/>
    </row>
    <row r="70" spans="2:2" ht="15.75" customHeight="1" x14ac:dyDescent="0.2">
      <c r="B70" s="53"/>
    </row>
    <row r="71" spans="2:2" ht="15.75" customHeight="1" x14ac:dyDescent="0.2">
      <c r="B71" s="53"/>
    </row>
    <row r="72" spans="2:2" ht="12.75" customHeight="1" x14ac:dyDescent="0.2">
      <c r="B72" s="53"/>
    </row>
    <row r="73" spans="2:2" ht="15.75" customHeight="1" x14ac:dyDescent="0.2">
      <c r="B73" s="53"/>
    </row>
    <row r="74" spans="2:2" ht="15.75" customHeight="1" x14ac:dyDescent="0.2">
      <c r="B74" s="53"/>
    </row>
    <row r="75" spans="2:2" x14ac:dyDescent="0.2">
      <c r="B75" s="53"/>
    </row>
    <row r="76" spans="2:2" ht="15.75" customHeight="1" x14ac:dyDescent="0.2">
      <c r="B76" s="53"/>
    </row>
    <row r="77" spans="2:2" ht="15.75" customHeight="1" x14ac:dyDescent="0.2">
      <c r="B77" s="53"/>
    </row>
    <row r="78" spans="2:2" ht="19.5" customHeight="1" x14ac:dyDescent="0.2">
      <c r="B78" s="53"/>
    </row>
    <row r="79" spans="2:2" ht="65.25" customHeight="1" x14ac:dyDescent="0.2">
      <c r="B79" s="53"/>
    </row>
    <row r="80" spans="2:2" x14ac:dyDescent="0.2">
      <c r="B80" s="53"/>
    </row>
    <row r="81" spans="2:2" x14ac:dyDescent="0.2">
      <c r="B81" s="53"/>
    </row>
  </sheetData>
  <mergeCells count="138">
    <mergeCell ref="B2:I3"/>
    <mergeCell ref="K2:K5"/>
    <mergeCell ref="L2:R2"/>
    <mergeCell ref="S2:S5"/>
    <mergeCell ref="L3:R3"/>
    <mergeCell ref="B4:F5"/>
    <mergeCell ref="L4:R4"/>
    <mergeCell ref="L5:R5"/>
    <mergeCell ref="S6:S7"/>
    <mergeCell ref="B7:C8"/>
    <mergeCell ref="D7:D8"/>
    <mergeCell ref="E7:E8"/>
    <mergeCell ref="F7:F8"/>
    <mergeCell ref="G7:G8"/>
    <mergeCell ref="H7:I8"/>
    <mergeCell ref="K8:L8"/>
    <mergeCell ref="M8:N8"/>
    <mergeCell ref="O8:P8"/>
    <mergeCell ref="B6:I6"/>
    <mergeCell ref="K6:L7"/>
    <mergeCell ref="M6:N7"/>
    <mergeCell ref="O6:P7"/>
    <mergeCell ref="Q6:Q7"/>
    <mergeCell ref="R6:R7"/>
    <mergeCell ref="H9:I9"/>
    <mergeCell ref="K9:S9"/>
    <mergeCell ref="B10:B12"/>
    <mergeCell ref="H10:I10"/>
    <mergeCell ref="K10:L11"/>
    <mergeCell ref="M10:M11"/>
    <mergeCell ref="N10:N11"/>
    <mergeCell ref="O10:O11"/>
    <mergeCell ref="P10:P11"/>
    <mergeCell ref="Q10:Q11"/>
    <mergeCell ref="R10:S11"/>
    <mergeCell ref="H11:I11"/>
    <mergeCell ref="H12:I12"/>
    <mergeCell ref="K12:K14"/>
    <mergeCell ref="R12:S12"/>
    <mergeCell ref="B13:B15"/>
    <mergeCell ref="H13:I13"/>
    <mergeCell ref="R13:S13"/>
    <mergeCell ref="H14:I14"/>
    <mergeCell ref="R14:S14"/>
    <mergeCell ref="H15:I15"/>
    <mergeCell ref="K15:K17"/>
    <mergeCell ref="R15:S15"/>
    <mergeCell ref="B16:B18"/>
    <mergeCell ref="H16:I16"/>
    <mergeCell ref="R16:S16"/>
    <mergeCell ref="H17:I17"/>
    <mergeCell ref="R17:S17"/>
    <mergeCell ref="H18:I18"/>
    <mergeCell ref="K18:K20"/>
    <mergeCell ref="H22:I22"/>
    <mergeCell ref="R22:S22"/>
    <mergeCell ref="H23:I23"/>
    <mergeCell ref="R23:S23"/>
    <mergeCell ref="H24:I24"/>
    <mergeCell ref="K24:K26"/>
    <mergeCell ref="R24:S24"/>
    <mergeCell ref="R18:S18"/>
    <mergeCell ref="B19:B21"/>
    <mergeCell ref="H19:I19"/>
    <mergeCell ref="R19:S19"/>
    <mergeCell ref="H20:I20"/>
    <mergeCell ref="R20:S20"/>
    <mergeCell ref="H21:I21"/>
    <mergeCell ref="K21:K23"/>
    <mergeCell ref="R21:S21"/>
    <mergeCell ref="B22:B24"/>
    <mergeCell ref="R28:S28"/>
    <mergeCell ref="H29:I29"/>
    <mergeCell ref="R29:S29"/>
    <mergeCell ref="H30:I30"/>
    <mergeCell ref="K30:K32"/>
    <mergeCell ref="R30:S30"/>
    <mergeCell ref="B25:B27"/>
    <mergeCell ref="H25:I25"/>
    <mergeCell ref="R25:S25"/>
    <mergeCell ref="H26:I26"/>
    <mergeCell ref="R26:S26"/>
    <mergeCell ref="H27:I27"/>
    <mergeCell ref="K27:K29"/>
    <mergeCell ref="R27:S27"/>
    <mergeCell ref="B28:B30"/>
    <mergeCell ref="H28:I28"/>
    <mergeCell ref="R34:S34"/>
    <mergeCell ref="H35:I35"/>
    <mergeCell ref="R35:S35"/>
    <mergeCell ref="H36:I36"/>
    <mergeCell ref="K36:K38"/>
    <mergeCell ref="R36:S36"/>
    <mergeCell ref="B31:B33"/>
    <mergeCell ref="H31:I31"/>
    <mergeCell ref="R31:S31"/>
    <mergeCell ref="H32:I32"/>
    <mergeCell ref="R32:S32"/>
    <mergeCell ref="H33:I33"/>
    <mergeCell ref="K33:K35"/>
    <mergeCell ref="R33:S33"/>
    <mergeCell ref="B34:B36"/>
    <mergeCell ref="H34:I34"/>
    <mergeCell ref="R40:S40"/>
    <mergeCell ref="H41:I41"/>
    <mergeCell ref="R41:S41"/>
    <mergeCell ref="H42:I42"/>
    <mergeCell ref="K42:K44"/>
    <mergeCell ref="R42:S42"/>
    <mergeCell ref="R43:S43"/>
    <mergeCell ref="R44:S44"/>
    <mergeCell ref="B37:B39"/>
    <mergeCell ref="H37:I37"/>
    <mergeCell ref="R37:S37"/>
    <mergeCell ref="H38:I38"/>
    <mergeCell ref="R38:S38"/>
    <mergeCell ref="H39:I39"/>
    <mergeCell ref="K39:K41"/>
    <mergeCell ref="R39:S39"/>
    <mergeCell ref="B40:B42"/>
    <mergeCell ref="H40:I40"/>
    <mergeCell ref="K51:K53"/>
    <mergeCell ref="R51:S51"/>
    <mergeCell ref="R52:S52"/>
    <mergeCell ref="R53:S53"/>
    <mergeCell ref="K54:K56"/>
    <mergeCell ref="R54:S54"/>
    <mergeCell ref="R55:S55"/>
    <mergeCell ref="R56:S56"/>
    <mergeCell ref="B45:I45"/>
    <mergeCell ref="K45:K47"/>
    <mergeCell ref="R45:S45"/>
    <mergeCell ref="R46:S46"/>
    <mergeCell ref="R47:S47"/>
    <mergeCell ref="K48:K50"/>
    <mergeCell ref="R48:S48"/>
    <mergeCell ref="R49:S49"/>
    <mergeCell ref="R50:S50"/>
  </mergeCells>
  <conditionalFormatting sqref="D29:F30 D32:F33 D35:F36 D41:F42 D14:F15 D38:F39 D10:F12 D20:F21 H10:H35 H37:H42 D23:F24 D26:F27 D17:F18">
    <cfRule type="cellIs" dxfId="60" priority="61" operator="lessThan">
      <formula>0</formula>
    </cfRule>
  </conditionalFormatting>
  <conditionalFormatting sqref="G13">
    <cfRule type="cellIs" dxfId="59" priority="59" operator="lessThan">
      <formula>0</formula>
    </cfRule>
  </conditionalFormatting>
  <conditionalFormatting sqref="G16">
    <cfRule type="cellIs" dxfId="58" priority="58" operator="lessThan">
      <formula>0</formula>
    </cfRule>
  </conditionalFormatting>
  <conditionalFormatting sqref="G19">
    <cfRule type="cellIs" dxfId="57" priority="57" operator="lessThan">
      <formula>0</formula>
    </cfRule>
  </conditionalFormatting>
  <conditionalFormatting sqref="H36">
    <cfRule type="cellIs" dxfId="56" priority="56" operator="lessThan">
      <formula>0</formula>
    </cfRule>
  </conditionalFormatting>
  <conditionalFormatting sqref="G17:G18 G23:G24 G29:G30 G32:G33 G35:G36 G41:G42 G14:G15 G26:G27 G38:G39 G10:G12 G20:G21">
    <cfRule type="cellIs" dxfId="55" priority="60" operator="lessThan">
      <formula>0</formula>
    </cfRule>
  </conditionalFormatting>
  <conditionalFormatting sqref="D16:F16">
    <cfRule type="cellIs" dxfId="54" priority="55" operator="lessThan">
      <formula>0</formula>
    </cfRule>
  </conditionalFormatting>
  <conditionalFormatting sqref="D19:F19">
    <cfRule type="cellIs" dxfId="53" priority="54" operator="lessThan">
      <formula>0</formula>
    </cfRule>
  </conditionalFormatting>
  <conditionalFormatting sqref="D22:F22">
    <cfRule type="cellIs" dxfId="52" priority="53" operator="lessThan">
      <formula>0</formula>
    </cfRule>
  </conditionalFormatting>
  <conditionalFormatting sqref="D25:F25">
    <cfRule type="cellIs" dxfId="51" priority="52" operator="lessThan">
      <formula>0</formula>
    </cfRule>
  </conditionalFormatting>
  <conditionalFormatting sqref="D28:F28">
    <cfRule type="cellIs" dxfId="50" priority="51" operator="lessThan">
      <formula>0</formula>
    </cfRule>
  </conditionalFormatting>
  <conditionalFormatting sqref="D31:F31">
    <cfRule type="cellIs" dxfId="49" priority="50" operator="lessThan">
      <formula>0</formula>
    </cfRule>
  </conditionalFormatting>
  <conditionalFormatting sqref="D34:F34">
    <cfRule type="cellIs" dxfId="48" priority="49" operator="lessThan">
      <formula>0</formula>
    </cfRule>
  </conditionalFormatting>
  <conditionalFormatting sqref="D37:F37">
    <cfRule type="cellIs" dxfId="47" priority="48" operator="lessThan">
      <formula>0</formula>
    </cfRule>
  </conditionalFormatting>
  <conditionalFormatting sqref="D40:F40">
    <cfRule type="cellIs" dxfId="46" priority="47" operator="lessThan">
      <formula>0</formula>
    </cfRule>
  </conditionalFormatting>
  <conditionalFormatting sqref="D13:F13">
    <cfRule type="cellIs" dxfId="45" priority="46" operator="lessThan">
      <formula>0</formula>
    </cfRule>
  </conditionalFormatting>
  <conditionalFormatting sqref="G22">
    <cfRule type="cellIs" dxfId="44" priority="45" operator="lessThan">
      <formula>0</formula>
    </cfRule>
  </conditionalFormatting>
  <conditionalFormatting sqref="G25">
    <cfRule type="cellIs" dxfId="43" priority="44" operator="lessThan">
      <formula>0</formula>
    </cfRule>
  </conditionalFormatting>
  <conditionalFormatting sqref="G28">
    <cfRule type="cellIs" dxfId="42" priority="43" operator="lessThan">
      <formula>0</formula>
    </cfRule>
  </conditionalFormatting>
  <conditionalFormatting sqref="G31">
    <cfRule type="cellIs" dxfId="41" priority="42" operator="lessThan">
      <formula>0</formula>
    </cfRule>
  </conditionalFormatting>
  <conditionalFormatting sqref="G34">
    <cfRule type="cellIs" dxfId="40" priority="41" operator="lessThan">
      <formula>0</formula>
    </cfRule>
  </conditionalFormatting>
  <conditionalFormatting sqref="G37">
    <cfRule type="cellIs" dxfId="39" priority="40" operator="lessThan">
      <formula>0</formula>
    </cfRule>
  </conditionalFormatting>
  <conditionalFormatting sqref="G40">
    <cfRule type="cellIs" dxfId="38" priority="39" operator="lessThan">
      <formula>0</formula>
    </cfRule>
  </conditionalFormatting>
  <conditionalFormatting sqref="P12:R12 M16:N17 M19:N20 P19:Q20 P25:Q26 M25:N26 M28:N29 P28:Q29 M36:N38 P34:Q38 P16:Q17 R18:R30 Q15 M12:N14 O13:Q14 M22:Q23 M31:Q32 M34:O35 R32:R35 P40:R41 R37:R38 M40:N41">
    <cfRule type="cellIs" dxfId="37" priority="38" operator="lessThan">
      <formula>0</formula>
    </cfRule>
  </conditionalFormatting>
  <conditionalFormatting sqref="R13:R14 R43:R44 R46:R47 R49:R50 R52:R53 R55:R56">
    <cfRule type="cellIs" dxfId="36" priority="37" operator="lessThan">
      <formula>0</formula>
    </cfRule>
  </conditionalFormatting>
  <conditionalFormatting sqref="O12 O16:O17 O19:O20 O25:O26 O28:O29 O36:O38 O40:O41">
    <cfRule type="cellIs" dxfId="35" priority="36" operator="lessThan">
      <formula>0</formula>
    </cfRule>
  </conditionalFormatting>
  <conditionalFormatting sqref="M15:N15 P15">
    <cfRule type="cellIs" dxfId="34" priority="35" operator="lessThan">
      <formula>0</formula>
    </cfRule>
  </conditionalFormatting>
  <conditionalFormatting sqref="O15">
    <cfRule type="cellIs" dxfId="33" priority="34" operator="lessThan">
      <formula>0</formula>
    </cfRule>
  </conditionalFormatting>
  <conditionalFormatting sqref="Q18">
    <cfRule type="cellIs" dxfId="32" priority="33" operator="lessThan">
      <formula>0</formula>
    </cfRule>
  </conditionalFormatting>
  <conditionalFormatting sqref="M18:N18 P18">
    <cfRule type="cellIs" dxfId="31" priority="32" operator="lessThan">
      <formula>0</formula>
    </cfRule>
  </conditionalFormatting>
  <conditionalFormatting sqref="O18">
    <cfRule type="cellIs" dxfId="30" priority="31" operator="lessThan">
      <formula>0</formula>
    </cfRule>
  </conditionalFormatting>
  <conditionalFormatting sqref="M24:N24 P24:Q24">
    <cfRule type="cellIs" dxfId="29" priority="30" operator="lessThan">
      <formula>0</formula>
    </cfRule>
  </conditionalFormatting>
  <conditionalFormatting sqref="O24">
    <cfRule type="cellIs" dxfId="28" priority="29" operator="lessThan">
      <formula>0</formula>
    </cfRule>
  </conditionalFormatting>
  <conditionalFormatting sqref="Q27">
    <cfRule type="cellIs" dxfId="27" priority="28" operator="lessThan">
      <formula>0</formula>
    </cfRule>
  </conditionalFormatting>
  <conditionalFormatting sqref="Q30">
    <cfRule type="cellIs" dxfId="26" priority="27" operator="lessThan">
      <formula>0</formula>
    </cfRule>
  </conditionalFormatting>
  <conditionalFormatting sqref="Q33">
    <cfRule type="cellIs" dxfId="25" priority="26" operator="lessThan">
      <formula>0</formula>
    </cfRule>
  </conditionalFormatting>
  <conditionalFormatting sqref="M21:N21 P21:Q21">
    <cfRule type="cellIs" dxfId="24" priority="25" operator="lessThan">
      <formula>0</formula>
    </cfRule>
  </conditionalFormatting>
  <conditionalFormatting sqref="O21">
    <cfRule type="cellIs" dxfId="23" priority="24" operator="lessThan">
      <formula>0</formula>
    </cfRule>
  </conditionalFormatting>
  <conditionalFormatting sqref="M39:N39 P39:Q39">
    <cfRule type="cellIs" dxfId="22" priority="23" operator="lessThan">
      <formula>0</formula>
    </cfRule>
  </conditionalFormatting>
  <conditionalFormatting sqref="O39">
    <cfRule type="cellIs" dxfId="21" priority="22" operator="lessThan">
      <formula>0</formula>
    </cfRule>
  </conditionalFormatting>
  <conditionalFormatting sqref="R51">
    <cfRule type="cellIs" dxfId="20" priority="21" operator="lessThan">
      <formula>0</formula>
    </cfRule>
  </conditionalFormatting>
  <conditionalFormatting sqref="P43:Q44 P46:Q47 P49:Q50 P52:Q53 P55:Q56 M43:N44 M46:N47 M52:N53 M55:N56 M49:N50">
    <cfRule type="cellIs" dxfId="19" priority="20" operator="lessThan">
      <formula>0</formula>
    </cfRule>
  </conditionalFormatting>
  <conditionalFormatting sqref="O43:O44 O46:O47 O49:O50 O52:O53 O55:O56">
    <cfRule type="cellIs" dxfId="18" priority="19" operator="lessThan">
      <formula>0</formula>
    </cfRule>
  </conditionalFormatting>
  <conditionalFormatting sqref="M42:N42 M45:N45 M51:N51 N54 P42:Q42 P45:Q45 P48:Q48 P51:Q51 P54:Q54 M48">
    <cfRule type="cellIs" dxfId="17" priority="18" operator="lessThan">
      <formula>0</formula>
    </cfRule>
  </conditionalFormatting>
  <conditionalFormatting sqref="O42 O45 O48 O51 O54">
    <cfRule type="cellIs" dxfId="16" priority="17" operator="lessThan">
      <formula>0</formula>
    </cfRule>
  </conditionalFormatting>
  <conditionalFormatting sqref="R54">
    <cfRule type="cellIs" dxfId="15" priority="16" operator="lessThan">
      <formula>0</formula>
    </cfRule>
  </conditionalFormatting>
  <conditionalFormatting sqref="R31">
    <cfRule type="cellIs" dxfId="14" priority="15" operator="lessThan">
      <formula>0</formula>
    </cfRule>
  </conditionalFormatting>
  <conditionalFormatting sqref="M27:N27 P27">
    <cfRule type="cellIs" dxfId="13" priority="14" operator="lessThan">
      <formula>0</formula>
    </cfRule>
  </conditionalFormatting>
  <conditionalFormatting sqref="O27">
    <cfRule type="cellIs" dxfId="12" priority="13" operator="lessThan">
      <formula>0</formula>
    </cfRule>
  </conditionalFormatting>
  <conditionalFormatting sqref="M30:N30 P30">
    <cfRule type="cellIs" dxfId="11" priority="12" operator="lessThan">
      <formula>0</formula>
    </cfRule>
  </conditionalFormatting>
  <conditionalFormatting sqref="O30">
    <cfRule type="cellIs" dxfId="10" priority="11" operator="lessThan">
      <formula>0</formula>
    </cfRule>
  </conditionalFormatting>
  <conditionalFormatting sqref="M33:N33 P33">
    <cfRule type="cellIs" dxfId="9" priority="10" operator="lessThan">
      <formula>0</formula>
    </cfRule>
  </conditionalFormatting>
  <conditionalFormatting sqref="O33">
    <cfRule type="cellIs" dxfId="8" priority="9" operator="lessThan">
      <formula>0</formula>
    </cfRule>
  </conditionalFormatting>
  <conditionalFormatting sqref="R15:R17">
    <cfRule type="cellIs" dxfId="7" priority="8" operator="lessThan">
      <formula>0</formula>
    </cfRule>
  </conditionalFormatting>
  <conditionalFormatting sqref="R48">
    <cfRule type="cellIs" dxfId="6" priority="7" operator="lessThan">
      <formula>0</formula>
    </cfRule>
  </conditionalFormatting>
  <conditionalFormatting sqref="R45">
    <cfRule type="cellIs" dxfId="5" priority="6" operator="lessThan">
      <formula>0</formula>
    </cfRule>
  </conditionalFormatting>
  <conditionalFormatting sqref="R42">
    <cfRule type="cellIs" dxfId="4" priority="5" operator="lessThan">
      <formula>0</formula>
    </cfRule>
  </conditionalFormatting>
  <conditionalFormatting sqref="R39">
    <cfRule type="cellIs" dxfId="3" priority="4" operator="lessThan">
      <formula>0</formula>
    </cfRule>
  </conditionalFormatting>
  <conditionalFormatting sqref="R36">
    <cfRule type="cellIs" dxfId="2" priority="3" operator="lessThan">
      <formula>0</formula>
    </cfRule>
  </conditionalFormatting>
  <conditionalFormatting sqref="M54">
    <cfRule type="cellIs" dxfId="1" priority="2" operator="lessThan">
      <formula>0</formula>
    </cfRule>
  </conditionalFormatting>
  <conditionalFormatting sqref="N48">
    <cfRule type="cellIs" dxfId="0" priority="1" operator="lessThan">
      <formula>0</formula>
    </cfRule>
  </conditionalFormatting>
  <dataValidations count="1">
    <dataValidation type="list" allowBlank="1" showInputMessage="1" showErrorMessage="1" sqref="K54:K56 K39:K51 K24:K36" xr:uid="{00000000-0002-0000-0100-000000000000}">
      <formula1>#REF!</formula1>
    </dataValidation>
  </dataValidations>
  <pageMargins left="0.70866141732283472" right="0.70866141732283472" top="0.74803149606299213" bottom="0.74803149606299213" header="0.31496062992125984" footer="0.31496062992125984"/>
  <pageSetup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0"/>
  </sheetPr>
  <dimension ref="A1:Z301"/>
  <sheetViews>
    <sheetView showGridLines="0" zoomScale="50" zoomScaleNormal="50" zoomScalePageLayoutView="95" workbookViewId="0">
      <pane xSplit="1" topLeftCell="B1" activePane="topRight" state="frozen"/>
      <selection pane="topRight" activeCell="G10" sqref="G10:I10"/>
    </sheetView>
  </sheetViews>
  <sheetFormatPr baseColWidth="10" defaultColWidth="10.85546875" defaultRowHeight="12.75" x14ac:dyDescent="0.2"/>
  <cols>
    <col min="1" max="1" width="5.140625" style="1" customWidth="1"/>
    <col min="2" max="2" width="8.28515625" style="1" customWidth="1"/>
    <col min="3" max="3" width="10.5703125" style="1" customWidth="1"/>
    <col min="4" max="4" width="10.85546875" style="1" customWidth="1"/>
    <col min="5" max="5" width="9.42578125" style="1" customWidth="1"/>
    <col min="6" max="6" width="26.140625" style="1" customWidth="1"/>
    <col min="7" max="7" width="12.7109375" style="1" customWidth="1"/>
    <col min="8" max="8" width="14" style="1" customWidth="1"/>
    <col min="9" max="9" width="2.42578125" style="1" hidden="1" customWidth="1"/>
    <col min="10" max="10" width="6.7109375" style="1" customWidth="1"/>
    <col min="11" max="11" width="30.28515625" style="1" customWidth="1"/>
    <col min="12" max="12" width="18.28515625" style="1" customWidth="1"/>
    <col min="13" max="13" width="8.7109375" style="1" customWidth="1"/>
    <col min="14" max="14" width="23" style="1" customWidth="1"/>
    <col min="15" max="15" width="15" style="1" customWidth="1"/>
    <col min="16" max="16" width="23" style="1" customWidth="1"/>
    <col min="17" max="17" width="24.140625" style="1" customWidth="1"/>
    <col min="18" max="18" width="16.42578125" style="1" customWidth="1"/>
    <col min="19" max="19" width="44.42578125" style="1" customWidth="1"/>
    <col min="20" max="20" width="8.42578125" style="1" customWidth="1"/>
    <col min="21" max="21" width="10.140625" style="1" customWidth="1"/>
    <col min="22" max="22" width="11.42578125" style="1" bestFit="1" customWidth="1"/>
    <col min="23" max="24" width="11.5703125" style="1" customWidth="1"/>
    <col min="25" max="16384" width="10.85546875" style="1"/>
  </cols>
  <sheetData>
    <row r="1" spans="1:21" ht="10.5" customHeight="1" x14ac:dyDescent="0.2">
      <c r="B1" s="515"/>
      <c r="C1" s="593"/>
      <c r="D1" s="593"/>
      <c r="E1" s="593"/>
      <c r="F1" s="593"/>
      <c r="G1" s="593"/>
      <c r="H1" s="593"/>
      <c r="I1" s="593"/>
      <c r="J1" s="593"/>
      <c r="K1" s="593"/>
      <c r="L1" s="593"/>
      <c r="M1" s="593"/>
      <c r="N1" s="593"/>
      <c r="O1" s="593"/>
      <c r="P1" s="593"/>
      <c r="Q1" s="593"/>
      <c r="R1" s="593"/>
      <c r="S1" s="593"/>
      <c r="T1" s="593"/>
      <c r="U1" s="516"/>
    </row>
    <row r="2" spans="1:21" ht="25.5" customHeight="1" x14ac:dyDescent="0.2">
      <c r="B2" s="925" t="s">
        <v>129</v>
      </c>
      <c r="C2" s="926"/>
      <c r="D2" s="926"/>
      <c r="E2" s="926"/>
      <c r="F2" s="926"/>
      <c r="G2" s="926"/>
      <c r="H2" s="926"/>
      <c r="I2" s="926"/>
      <c r="J2" s="926"/>
      <c r="K2" s="926"/>
      <c r="L2" s="926"/>
      <c r="M2" s="926"/>
      <c r="N2" s="926"/>
      <c r="O2" s="926"/>
      <c r="P2" s="926"/>
      <c r="Q2" s="926"/>
      <c r="R2" s="926"/>
      <c r="S2" s="926"/>
      <c r="T2" s="926"/>
      <c r="U2" s="927"/>
    </row>
    <row r="3" spans="1:21" ht="21.75" customHeight="1" x14ac:dyDescent="0.2">
      <c r="A3" s="1" t="s">
        <v>569</v>
      </c>
      <c r="B3" s="928" t="s">
        <v>130</v>
      </c>
      <c r="C3" s="929"/>
      <c r="D3" s="929"/>
      <c r="E3" s="929"/>
      <c r="F3" s="929"/>
      <c r="G3" s="929"/>
      <c r="H3" s="929"/>
      <c r="I3" s="929"/>
      <c r="J3" s="929"/>
      <c r="K3" s="929"/>
      <c r="L3" s="929"/>
      <c r="M3" s="929"/>
      <c r="N3" s="929"/>
      <c r="O3" s="929"/>
      <c r="P3" s="929"/>
      <c r="Q3" s="929"/>
      <c r="R3" s="929"/>
      <c r="S3" s="929"/>
      <c r="T3" s="929"/>
      <c r="U3" s="930"/>
    </row>
    <row r="4" spans="1:21" ht="21" customHeight="1" x14ac:dyDescent="0.2">
      <c r="B4" s="824" t="s">
        <v>131</v>
      </c>
      <c r="C4" s="824"/>
      <c r="D4" s="825" t="s">
        <v>132</v>
      </c>
      <c r="E4" s="825"/>
      <c r="F4" s="931" t="s">
        <v>133</v>
      </c>
      <c r="G4" s="823" t="s">
        <v>134</v>
      </c>
      <c r="H4" s="823"/>
      <c r="I4" s="823"/>
      <c r="J4" s="823"/>
      <c r="K4" s="823"/>
      <c r="L4" s="933"/>
      <c r="M4" s="934"/>
      <c r="N4" s="933" t="s">
        <v>135</v>
      </c>
      <c r="O4" s="935"/>
      <c r="P4" s="935"/>
      <c r="Q4" s="935"/>
      <c r="R4" s="934"/>
      <c r="S4" s="936" t="s">
        <v>97</v>
      </c>
      <c r="T4" s="937"/>
      <c r="U4" s="938"/>
    </row>
    <row r="5" spans="1:21" ht="47.25" customHeight="1" x14ac:dyDescent="0.2">
      <c r="B5" s="824"/>
      <c r="C5" s="824"/>
      <c r="D5" s="825"/>
      <c r="E5" s="825"/>
      <c r="F5" s="932"/>
      <c r="G5" s="810" t="s">
        <v>136</v>
      </c>
      <c r="H5" s="825"/>
      <c r="I5" s="825"/>
      <c r="J5" s="810" t="s">
        <v>137</v>
      </c>
      <c r="K5" s="810"/>
      <c r="L5" s="810" t="s">
        <v>810</v>
      </c>
      <c r="M5" s="810"/>
      <c r="N5" s="206" t="s">
        <v>138</v>
      </c>
      <c r="O5" s="206" t="s">
        <v>139</v>
      </c>
      <c r="P5" s="29" t="s">
        <v>140</v>
      </c>
      <c r="Q5" s="942" t="s">
        <v>141</v>
      </c>
      <c r="R5" s="943"/>
      <c r="S5" s="939"/>
      <c r="T5" s="940"/>
      <c r="U5" s="941"/>
    </row>
    <row r="6" spans="1:21" ht="39.75" customHeight="1" x14ac:dyDescent="0.25">
      <c r="B6" s="277" t="s">
        <v>142</v>
      </c>
      <c r="C6" s="279"/>
      <c r="D6" s="888" t="s">
        <v>143</v>
      </c>
      <c r="E6" s="889"/>
      <c r="F6" s="79" t="s">
        <v>144</v>
      </c>
      <c r="G6" s="916"/>
      <c r="H6" s="916"/>
      <c r="I6" s="916"/>
      <c r="J6" s="480" t="s">
        <v>145</v>
      </c>
      <c r="K6" s="480"/>
      <c r="L6" s="890"/>
      <c r="M6" s="890"/>
      <c r="N6" s="106">
        <v>5268448465</v>
      </c>
      <c r="O6" s="30"/>
      <c r="P6" s="31"/>
      <c r="Q6" s="917">
        <v>0</v>
      </c>
      <c r="R6" s="918">
        <v>0</v>
      </c>
      <c r="S6" s="202"/>
      <c r="T6" s="203"/>
      <c r="U6" s="204"/>
    </row>
    <row r="7" spans="1:21" ht="39.75" customHeight="1" x14ac:dyDescent="0.25">
      <c r="B7" s="277" t="s">
        <v>146</v>
      </c>
      <c r="C7" s="279"/>
      <c r="D7" s="888" t="s">
        <v>143</v>
      </c>
      <c r="E7" s="889"/>
      <c r="F7" s="79" t="s">
        <v>144</v>
      </c>
      <c r="G7" s="916"/>
      <c r="H7" s="916"/>
      <c r="I7" s="916"/>
      <c r="J7" s="896" t="s">
        <v>811</v>
      </c>
      <c r="K7" s="896"/>
      <c r="L7" s="896"/>
      <c r="M7" s="896"/>
      <c r="N7" s="32">
        <v>20324681095</v>
      </c>
      <c r="O7" s="30"/>
      <c r="P7" s="31"/>
      <c r="Q7" s="917">
        <v>0</v>
      </c>
      <c r="R7" s="918">
        <v>0</v>
      </c>
      <c r="S7" s="202"/>
      <c r="T7" s="203"/>
      <c r="U7" s="204"/>
    </row>
    <row r="8" spans="1:21" ht="39.75" customHeight="1" x14ac:dyDescent="0.25">
      <c r="B8" s="277" t="s">
        <v>147</v>
      </c>
      <c r="C8" s="279"/>
      <c r="D8" s="888" t="s">
        <v>143</v>
      </c>
      <c r="E8" s="889"/>
      <c r="F8" s="79" t="s">
        <v>144</v>
      </c>
      <c r="G8" s="916"/>
      <c r="H8" s="916"/>
      <c r="I8" s="916"/>
      <c r="J8" s="896" t="s">
        <v>812</v>
      </c>
      <c r="K8" s="896"/>
      <c r="L8" s="896"/>
      <c r="M8" s="896"/>
      <c r="N8" s="32">
        <v>26799206349</v>
      </c>
      <c r="O8" s="30"/>
      <c r="P8" s="31"/>
      <c r="Q8" s="917">
        <v>0</v>
      </c>
      <c r="R8" s="918">
        <v>0</v>
      </c>
      <c r="S8" s="202"/>
      <c r="T8" s="203"/>
      <c r="U8" s="204"/>
    </row>
    <row r="9" spans="1:21" ht="131.25" customHeight="1" x14ac:dyDescent="0.25">
      <c r="B9" s="277" t="s">
        <v>148</v>
      </c>
      <c r="C9" s="279"/>
      <c r="D9" s="888" t="s">
        <v>143</v>
      </c>
      <c r="E9" s="889"/>
      <c r="F9" s="79" t="s">
        <v>144</v>
      </c>
      <c r="G9" s="916"/>
      <c r="H9" s="916"/>
      <c r="I9" s="916"/>
      <c r="J9" s="896" t="s">
        <v>813</v>
      </c>
      <c r="K9" s="896"/>
      <c r="L9" s="896"/>
      <c r="M9" s="896"/>
      <c r="N9" s="33">
        <v>62112039495.099998</v>
      </c>
      <c r="O9" s="211"/>
      <c r="P9" s="34"/>
      <c r="Q9" s="917">
        <v>0</v>
      </c>
      <c r="R9" s="918">
        <v>0</v>
      </c>
      <c r="S9" s="919" t="s">
        <v>424</v>
      </c>
      <c r="T9" s="920"/>
      <c r="U9" s="921"/>
    </row>
    <row r="10" spans="1:21" ht="48.75" customHeight="1" x14ac:dyDescent="0.25">
      <c r="B10" s="277" t="s">
        <v>149</v>
      </c>
      <c r="C10" s="279"/>
      <c r="D10" s="888" t="s">
        <v>143</v>
      </c>
      <c r="E10" s="889"/>
      <c r="F10" s="79" t="s">
        <v>144</v>
      </c>
      <c r="G10" s="916"/>
      <c r="H10" s="916"/>
      <c r="I10" s="916"/>
      <c r="J10" s="896" t="s">
        <v>814</v>
      </c>
      <c r="K10" s="896"/>
      <c r="L10" s="896"/>
      <c r="M10" s="896"/>
      <c r="N10" s="33">
        <v>48547865289.099998</v>
      </c>
      <c r="O10" s="211"/>
      <c r="P10" s="34"/>
      <c r="Q10" s="917">
        <v>0</v>
      </c>
      <c r="R10" s="918">
        <v>0</v>
      </c>
      <c r="S10" s="922"/>
      <c r="T10" s="923"/>
      <c r="U10" s="924"/>
    </row>
    <row r="11" spans="1:21" ht="39.75" customHeight="1" x14ac:dyDescent="0.25">
      <c r="B11" s="277" t="s">
        <v>150</v>
      </c>
      <c r="C11" s="279"/>
      <c r="D11" s="888" t="s">
        <v>143</v>
      </c>
      <c r="E11" s="889"/>
      <c r="F11" s="79" t="s">
        <v>144</v>
      </c>
      <c r="G11" s="916"/>
      <c r="H11" s="916"/>
      <c r="I11" s="916"/>
      <c r="J11" s="896" t="s">
        <v>815</v>
      </c>
      <c r="K11" s="896"/>
      <c r="L11" s="896"/>
      <c r="M11" s="896"/>
      <c r="N11" s="33">
        <v>49940241269.099998</v>
      </c>
      <c r="O11" s="211"/>
      <c r="P11" s="34"/>
      <c r="Q11" s="917">
        <v>0</v>
      </c>
      <c r="R11" s="918">
        <v>0</v>
      </c>
      <c r="S11" s="202"/>
      <c r="T11" s="203"/>
      <c r="U11" s="204"/>
    </row>
    <row r="12" spans="1:21" ht="39.75" customHeight="1" x14ac:dyDescent="0.25">
      <c r="B12" s="277" t="s">
        <v>151</v>
      </c>
      <c r="C12" s="279"/>
      <c r="D12" s="888" t="s">
        <v>143</v>
      </c>
      <c r="E12" s="889"/>
      <c r="F12" s="79" t="s">
        <v>144</v>
      </c>
      <c r="G12" s="916"/>
      <c r="H12" s="916"/>
      <c r="I12" s="916"/>
      <c r="J12" s="896" t="s">
        <v>816</v>
      </c>
      <c r="K12" s="896"/>
      <c r="L12" s="896"/>
      <c r="M12" s="896"/>
      <c r="N12" s="33">
        <v>42430490883.199997</v>
      </c>
      <c r="O12" s="211"/>
      <c r="P12" s="34"/>
      <c r="Q12" s="917">
        <v>0</v>
      </c>
      <c r="R12" s="918">
        <v>0</v>
      </c>
      <c r="S12" s="202"/>
      <c r="T12" s="203"/>
      <c r="U12" s="204"/>
    </row>
    <row r="13" spans="1:21" ht="39.75" customHeight="1" x14ac:dyDescent="0.25">
      <c r="B13" s="277" t="s">
        <v>152</v>
      </c>
      <c r="C13" s="279"/>
      <c r="D13" s="888" t="s">
        <v>143</v>
      </c>
      <c r="E13" s="889"/>
      <c r="F13" s="79" t="s">
        <v>144</v>
      </c>
      <c r="G13" s="916"/>
      <c r="H13" s="916"/>
      <c r="I13" s="916"/>
      <c r="J13" s="896" t="s">
        <v>817</v>
      </c>
      <c r="K13" s="896"/>
      <c r="L13" s="896"/>
      <c r="M13" s="896"/>
      <c r="N13" s="33">
        <v>24948005269.599998</v>
      </c>
      <c r="O13" s="211"/>
      <c r="P13" s="35"/>
      <c r="Q13" s="917">
        <v>0</v>
      </c>
      <c r="R13" s="918">
        <v>0</v>
      </c>
      <c r="S13" s="202"/>
      <c r="T13" s="203"/>
      <c r="U13" s="204"/>
    </row>
    <row r="14" spans="1:21" ht="39.75" customHeight="1" x14ac:dyDescent="0.25">
      <c r="B14" s="907"/>
      <c r="C14" s="908"/>
      <c r="D14" s="909"/>
      <c r="E14" s="910"/>
      <c r="F14" s="36"/>
      <c r="G14" s="911"/>
      <c r="H14" s="911"/>
      <c r="I14" s="911"/>
      <c r="J14" s="912"/>
      <c r="K14" s="912"/>
      <c r="L14" s="913"/>
      <c r="M14" s="913"/>
      <c r="N14" s="108">
        <f>SUM(N6:N13)</f>
        <v>280370978115.09998</v>
      </c>
      <c r="O14" s="37"/>
      <c r="P14" s="38"/>
      <c r="Q14" s="914">
        <v>0</v>
      </c>
      <c r="R14" s="915">
        <v>0</v>
      </c>
      <c r="S14" s="906"/>
      <c r="T14" s="906"/>
      <c r="U14" s="906"/>
    </row>
    <row r="15" spans="1:21" ht="39.75" customHeight="1" x14ac:dyDescent="0.2">
      <c r="B15" s="277"/>
      <c r="C15" s="279"/>
      <c r="D15" s="888" t="s">
        <v>143</v>
      </c>
      <c r="E15" s="889"/>
      <c r="F15" s="79" t="s">
        <v>144</v>
      </c>
      <c r="G15" s="897">
        <v>3111530718</v>
      </c>
      <c r="H15" s="897"/>
      <c r="I15" s="897"/>
      <c r="J15" s="480"/>
      <c r="K15" s="480"/>
      <c r="L15" s="896" t="s">
        <v>153</v>
      </c>
      <c r="M15" s="896"/>
      <c r="N15" s="106"/>
      <c r="O15" s="59">
        <f>123.78/111.82</f>
        <v>1.1069576104453587</v>
      </c>
      <c r="P15" s="39" t="s">
        <v>154</v>
      </c>
      <c r="Q15" s="866">
        <f t="shared" ref="Q15:Q78" si="0">+G15/O15</f>
        <v>2810885158.2384872</v>
      </c>
      <c r="R15" s="867"/>
      <c r="S15" s="640"/>
      <c r="T15" s="640"/>
      <c r="U15" s="640"/>
    </row>
    <row r="16" spans="1:21" ht="39.75" customHeight="1" x14ac:dyDescent="0.2">
      <c r="B16" s="277"/>
      <c r="C16" s="279"/>
      <c r="D16" s="888" t="s">
        <v>143</v>
      </c>
      <c r="E16" s="889"/>
      <c r="F16" s="79" t="s">
        <v>144</v>
      </c>
      <c r="G16" s="805">
        <v>5503863348.5</v>
      </c>
      <c r="H16" s="861"/>
      <c r="I16" s="806"/>
      <c r="J16" s="905"/>
      <c r="K16" s="905"/>
      <c r="L16" s="896" t="s">
        <v>155</v>
      </c>
      <c r="M16" s="896"/>
      <c r="N16" s="32"/>
      <c r="O16" s="59">
        <f>123.78/111.82</f>
        <v>1.1069576104453587</v>
      </c>
      <c r="P16" s="39" t="s">
        <v>154</v>
      </c>
      <c r="Q16" s="866">
        <f t="shared" si="0"/>
        <v>4972063335.1855707</v>
      </c>
      <c r="R16" s="867"/>
      <c r="S16" s="640"/>
      <c r="T16" s="640"/>
      <c r="U16" s="640"/>
    </row>
    <row r="17" spans="2:21" ht="39.75" customHeight="1" x14ac:dyDescent="0.2">
      <c r="B17" s="277"/>
      <c r="C17" s="279"/>
      <c r="D17" s="888" t="s">
        <v>143</v>
      </c>
      <c r="E17" s="889"/>
      <c r="F17" s="79" t="s">
        <v>144</v>
      </c>
      <c r="G17" s="805">
        <v>263457714</v>
      </c>
      <c r="H17" s="861"/>
      <c r="I17" s="806"/>
      <c r="J17" s="905"/>
      <c r="K17" s="905"/>
      <c r="L17" s="896" t="s">
        <v>156</v>
      </c>
      <c r="M17" s="896"/>
      <c r="N17" s="32"/>
      <c r="O17" s="59">
        <f>123.78/111.82</f>
        <v>1.1069576104453587</v>
      </c>
      <c r="P17" s="39" t="s">
        <v>154</v>
      </c>
      <c r="Q17" s="866">
        <f t="shared" si="0"/>
        <v>238001628.53029567</v>
      </c>
      <c r="R17" s="867"/>
      <c r="S17" s="640"/>
      <c r="T17" s="640"/>
      <c r="U17" s="640"/>
    </row>
    <row r="18" spans="2:21" ht="39.75" customHeight="1" x14ac:dyDescent="0.2">
      <c r="B18" s="277"/>
      <c r="C18" s="279"/>
      <c r="D18" s="888" t="s">
        <v>143</v>
      </c>
      <c r="E18" s="889"/>
      <c r="F18" s="79" t="s">
        <v>144</v>
      </c>
      <c r="G18" s="805">
        <v>1636965150</v>
      </c>
      <c r="H18" s="861"/>
      <c r="I18" s="806"/>
      <c r="J18" s="898"/>
      <c r="K18" s="896"/>
      <c r="L18" s="896" t="s">
        <v>157</v>
      </c>
      <c r="M18" s="896"/>
      <c r="N18" s="32"/>
      <c r="O18" s="59">
        <f>123.78/111.82</f>
        <v>1.1069576104453587</v>
      </c>
      <c r="P18" s="39" t="s">
        <v>154</v>
      </c>
      <c r="Q18" s="866">
        <f t="shared" si="0"/>
        <v>1478796599.3940861</v>
      </c>
      <c r="R18" s="867"/>
      <c r="S18" s="640"/>
      <c r="T18" s="640"/>
      <c r="U18" s="640"/>
    </row>
    <row r="19" spans="2:21" ht="33.75" customHeight="1" x14ac:dyDescent="0.2">
      <c r="B19" s="277"/>
      <c r="C19" s="279"/>
      <c r="D19" s="888" t="s">
        <v>143</v>
      </c>
      <c r="E19" s="889"/>
      <c r="F19" s="79" t="s">
        <v>144</v>
      </c>
      <c r="G19" s="805">
        <v>2728275250</v>
      </c>
      <c r="H19" s="861"/>
      <c r="I19" s="806"/>
      <c r="J19" s="905"/>
      <c r="K19" s="905"/>
      <c r="L19" s="896" t="s">
        <v>158</v>
      </c>
      <c r="M19" s="896"/>
      <c r="N19" s="32"/>
      <c r="O19" s="109">
        <f>124.62/111.82</f>
        <v>1.1144696834197818</v>
      </c>
      <c r="P19" s="40" t="s">
        <v>159</v>
      </c>
      <c r="Q19" s="866">
        <f t="shared" si="0"/>
        <v>2448047973.4793773</v>
      </c>
      <c r="R19" s="867"/>
      <c r="S19" s="640"/>
      <c r="T19" s="640"/>
      <c r="U19" s="640"/>
    </row>
    <row r="20" spans="2:21" ht="30" customHeight="1" x14ac:dyDescent="0.2">
      <c r="B20" s="277"/>
      <c r="C20" s="279"/>
      <c r="D20" s="888" t="s">
        <v>143</v>
      </c>
      <c r="E20" s="889"/>
      <c r="F20" s="79" t="s">
        <v>144</v>
      </c>
      <c r="G20" s="805">
        <v>621675000</v>
      </c>
      <c r="H20" s="861"/>
      <c r="I20" s="806"/>
      <c r="J20" s="904"/>
      <c r="K20" s="904"/>
      <c r="L20" s="896" t="s">
        <v>160</v>
      </c>
      <c r="M20" s="896"/>
      <c r="N20" s="32"/>
      <c r="O20" s="109">
        <f>125.37/111.82</f>
        <v>1.1211768914326596</v>
      </c>
      <c r="P20" s="40" t="s">
        <v>161</v>
      </c>
      <c r="Q20" s="866">
        <f t="shared" si="0"/>
        <v>554484314.42928934</v>
      </c>
      <c r="R20" s="867"/>
      <c r="S20" s="640"/>
      <c r="T20" s="640"/>
      <c r="U20" s="640"/>
    </row>
    <row r="21" spans="2:21" ht="30" customHeight="1" x14ac:dyDescent="0.2">
      <c r="B21" s="277"/>
      <c r="C21" s="279"/>
      <c r="D21" s="888" t="s">
        <v>143</v>
      </c>
      <c r="E21" s="889"/>
      <c r="F21" s="79" t="s">
        <v>144</v>
      </c>
      <c r="G21" s="805">
        <v>764295785</v>
      </c>
      <c r="H21" s="861"/>
      <c r="I21" s="806"/>
      <c r="J21" s="904"/>
      <c r="K21" s="904"/>
      <c r="L21" s="896" t="s">
        <v>162</v>
      </c>
      <c r="M21" s="896"/>
      <c r="N21" s="32"/>
      <c r="O21" s="109">
        <f>125.37/111.82</f>
        <v>1.1211768914326596</v>
      </c>
      <c r="P21" s="40" t="s">
        <v>161</v>
      </c>
      <c r="Q21" s="866">
        <f t="shared" si="0"/>
        <v>681690633.15545988</v>
      </c>
      <c r="R21" s="867"/>
      <c r="S21" s="640"/>
      <c r="T21" s="640"/>
      <c r="U21" s="640"/>
    </row>
    <row r="22" spans="2:21" ht="30" customHeight="1" x14ac:dyDescent="0.2">
      <c r="B22" s="277"/>
      <c r="C22" s="279"/>
      <c r="D22" s="888" t="s">
        <v>143</v>
      </c>
      <c r="E22" s="889"/>
      <c r="F22" s="79" t="s">
        <v>144</v>
      </c>
      <c r="G22" s="805">
        <v>872199750</v>
      </c>
      <c r="H22" s="861"/>
      <c r="I22" s="806"/>
      <c r="J22" s="904"/>
      <c r="K22" s="904"/>
      <c r="L22" s="896" t="s">
        <v>163</v>
      </c>
      <c r="M22" s="896"/>
      <c r="N22" s="32"/>
      <c r="O22" s="109">
        <f>125.37/111.82</f>
        <v>1.1211768914326596</v>
      </c>
      <c r="P22" s="40" t="s">
        <v>161</v>
      </c>
      <c r="Q22" s="866">
        <f t="shared" si="0"/>
        <v>777932328.66714525</v>
      </c>
      <c r="R22" s="867"/>
      <c r="S22" s="640"/>
      <c r="T22" s="640"/>
      <c r="U22" s="640"/>
    </row>
    <row r="23" spans="2:21" ht="30" customHeight="1" x14ac:dyDescent="0.2">
      <c r="B23" s="277"/>
      <c r="C23" s="279"/>
      <c r="D23" s="888" t="s">
        <v>143</v>
      </c>
      <c r="E23" s="889"/>
      <c r="F23" s="79" t="s">
        <v>144</v>
      </c>
      <c r="G23" s="805">
        <v>19781458</v>
      </c>
      <c r="H23" s="861"/>
      <c r="I23" s="806"/>
      <c r="J23" s="904"/>
      <c r="K23" s="904"/>
      <c r="L23" s="896" t="s">
        <v>163</v>
      </c>
      <c r="M23" s="896"/>
      <c r="N23" s="32"/>
      <c r="O23" s="109">
        <f>125.37/111.82</f>
        <v>1.1211768914326596</v>
      </c>
      <c r="P23" s="40" t="s">
        <v>161</v>
      </c>
      <c r="Q23" s="866">
        <f t="shared" si="0"/>
        <v>17643476.378399935</v>
      </c>
      <c r="R23" s="867"/>
      <c r="S23" s="640"/>
      <c r="T23" s="640"/>
      <c r="U23" s="640"/>
    </row>
    <row r="24" spans="2:21" ht="30" customHeight="1" x14ac:dyDescent="0.2">
      <c r="B24" s="277"/>
      <c r="C24" s="279"/>
      <c r="D24" s="888" t="s">
        <v>143</v>
      </c>
      <c r="E24" s="889"/>
      <c r="F24" s="79" t="s">
        <v>144</v>
      </c>
      <c r="G24" s="805">
        <v>686624625</v>
      </c>
      <c r="H24" s="861"/>
      <c r="I24" s="806"/>
      <c r="J24" s="903"/>
      <c r="K24" s="903"/>
      <c r="L24" s="896" t="s">
        <v>164</v>
      </c>
      <c r="M24" s="896"/>
      <c r="N24" s="32"/>
      <c r="O24" s="109">
        <f>125.37/111.82</f>
        <v>1.1211768914326596</v>
      </c>
      <c r="P24" s="40" t="s">
        <v>161</v>
      </c>
      <c r="Q24" s="866">
        <f t="shared" si="0"/>
        <v>612414178.57142854</v>
      </c>
      <c r="R24" s="867"/>
      <c r="S24" s="640"/>
      <c r="T24" s="640"/>
      <c r="U24" s="640"/>
    </row>
    <row r="25" spans="2:21" ht="30" customHeight="1" x14ac:dyDescent="0.2">
      <c r="B25" s="277"/>
      <c r="C25" s="279"/>
      <c r="D25" s="888" t="s">
        <v>143</v>
      </c>
      <c r="E25" s="889"/>
      <c r="F25" s="79" t="s">
        <v>144</v>
      </c>
      <c r="G25" s="805">
        <v>2047764587</v>
      </c>
      <c r="H25" s="861"/>
      <c r="I25" s="806"/>
      <c r="J25" s="896"/>
      <c r="K25" s="896"/>
      <c r="L25" s="890" t="s">
        <v>165</v>
      </c>
      <c r="M25" s="890"/>
      <c r="N25" s="32"/>
      <c r="O25" s="109">
        <f>126.15/111.82</f>
        <v>1.1281523877660526</v>
      </c>
      <c r="P25" s="40" t="s">
        <v>166</v>
      </c>
      <c r="Q25" s="866">
        <f t="shared" si="0"/>
        <v>1815148918.8929052</v>
      </c>
      <c r="R25" s="867"/>
      <c r="S25" s="640"/>
      <c r="T25" s="640"/>
      <c r="U25" s="640"/>
    </row>
    <row r="26" spans="2:21" ht="30" customHeight="1" x14ac:dyDescent="0.2">
      <c r="B26" s="277"/>
      <c r="C26" s="279"/>
      <c r="D26" s="888" t="s">
        <v>143</v>
      </c>
      <c r="E26" s="889"/>
      <c r="F26" s="79" t="s">
        <v>144</v>
      </c>
      <c r="G26" s="805">
        <v>3071646881</v>
      </c>
      <c r="H26" s="861"/>
      <c r="I26" s="806"/>
      <c r="J26" s="903"/>
      <c r="K26" s="903"/>
      <c r="L26" s="890" t="s">
        <v>167</v>
      </c>
      <c r="M26" s="890"/>
      <c r="N26" s="32"/>
      <c r="O26" s="109">
        <f>126.15/111.82</f>
        <v>1.1281523877660526</v>
      </c>
      <c r="P26" s="40" t="s">
        <v>166</v>
      </c>
      <c r="Q26" s="866">
        <f t="shared" si="0"/>
        <v>2722723378.7825603</v>
      </c>
      <c r="R26" s="867"/>
      <c r="S26" s="640"/>
      <c r="T26" s="640"/>
      <c r="U26" s="640"/>
    </row>
    <row r="27" spans="2:21" ht="30" customHeight="1" x14ac:dyDescent="0.2">
      <c r="B27" s="277"/>
      <c r="C27" s="279"/>
      <c r="D27" s="888" t="s">
        <v>143</v>
      </c>
      <c r="E27" s="889"/>
      <c r="F27" s="79" t="s">
        <v>144</v>
      </c>
      <c r="G27" s="805">
        <v>3071646881</v>
      </c>
      <c r="H27" s="861"/>
      <c r="I27" s="806"/>
      <c r="J27" s="898"/>
      <c r="K27" s="896"/>
      <c r="L27" s="890" t="s">
        <v>168</v>
      </c>
      <c r="M27" s="890"/>
      <c r="N27" s="32"/>
      <c r="O27" s="109">
        <f>127.78/111.82</f>
        <v>1.1427293865140404</v>
      </c>
      <c r="P27" s="40" t="s">
        <v>169</v>
      </c>
      <c r="Q27" s="866">
        <f t="shared" si="0"/>
        <v>2687991502.8441072</v>
      </c>
      <c r="R27" s="867"/>
      <c r="S27" s="903"/>
      <c r="T27" s="903"/>
      <c r="U27" s="903"/>
    </row>
    <row r="28" spans="2:21" ht="30" customHeight="1" x14ac:dyDescent="0.2">
      <c r="B28" s="277"/>
      <c r="C28" s="279"/>
      <c r="D28" s="888" t="s">
        <v>143</v>
      </c>
      <c r="E28" s="889"/>
      <c r="F28" s="79" t="s">
        <v>144</v>
      </c>
      <c r="G28" s="805">
        <v>1769000000</v>
      </c>
      <c r="H28" s="861"/>
      <c r="I28" s="806"/>
      <c r="J28" s="898"/>
      <c r="K28" s="896"/>
      <c r="L28" s="890" t="s">
        <v>170</v>
      </c>
      <c r="M28" s="890"/>
      <c r="N28" s="32"/>
      <c r="O28" s="109">
        <f>127.78/111.82</f>
        <v>1.1427293865140404</v>
      </c>
      <c r="P28" s="40" t="s">
        <v>169</v>
      </c>
      <c r="Q28" s="866">
        <f t="shared" si="0"/>
        <v>1548048051.3382375</v>
      </c>
      <c r="R28" s="867"/>
      <c r="S28" s="903"/>
      <c r="T28" s="903"/>
      <c r="U28" s="903"/>
    </row>
    <row r="29" spans="2:21" ht="30" customHeight="1" x14ac:dyDescent="0.2">
      <c r="B29" s="277"/>
      <c r="C29" s="279"/>
      <c r="D29" s="888" t="s">
        <v>143</v>
      </c>
      <c r="E29" s="889"/>
      <c r="F29" s="79" t="s">
        <v>144</v>
      </c>
      <c r="G29" s="805">
        <v>2653500000</v>
      </c>
      <c r="H29" s="861"/>
      <c r="I29" s="806"/>
      <c r="J29" s="898"/>
      <c r="K29" s="896"/>
      <c r="L29" s="890" t="s">
        <v>171</v>
      </c>
      <c r="M29" s="890"/>
      <c r="N29" s="32"/>
      <c r="O29" s="109">
        <f>127.78/111.82</f>
        <v>1.1427293865140404</v>
      </c>
      <c r="P29" s="40" t="s">
        <v>169</v>
      </c>
      <c r="Q29" s="866">
        <f t="shared" si="0"/>
        <v>2322072077.0073562</v>
      </c>
      <c r="R29" s="867"/>
      <c r="S29" s="903"/>
      <c r="T29" s="903"/>
      <c r="U29" s="903"/>
    </row>
    <row r="30" spans="2:21" ht="30" customHeight="1" x14ac:dyDescent="0.2">
      <c r="B30" s="277"/>
      <c r="C30" s="279"/>
      <c r="D30" s="888" t="s">
        <v>143</v>
      </c>
      <c r="E30" s="889"/>
      <c r="F30" s="79" t="s">
        <v>144</v>
      </c>
      <c r="G30" s="805">
        <v>2653500000</v>
      </c>
      <c r="H30" s="861"/>
      <c r="I30" s="806"/>
      <c r="J30" s="896"/>
      <c r="K30" s="896"/>
      <c r="L30" s="890" t="s">
        <v>172</v>
      </c>
      <c r="M30" s="890"/>
      <c r="N30" s="32"/>
      <c r="O30" s="109">
        <f>129.41/111.82</f>
        <v>1.1573063852620282</v>
      </c>
      <c r="P30" s="40" t="s">
        <v>173</v>
      </c>
      <c r="Q30" s="866">
        <f t="shared" si="0"/>
        <v>2292824124.8744302</v>
      </c>
      <c r="R30" s="867"/>
      <c r="S30" s="903"/>
      <c r="T30" s="903"/>
      <c r="U30" s="903"/>
    </row>
    <row r="31" spans="2:21" ht="30" customHeight="1" x14ac:dyDescent="0.2">
      <c r="B31" s="277"/>
      <c r="C31" s="279"/>
      <c r="D31" s="888" t="s">
        <v>143</v>
      </c>
      <c r="E31" s="889"/>
      <c r="F31" s="79" t="s">
        <v>144</v>
      </c>
      <c r="G31" s="805">
        <v>2465000000</v>
      </c>
      <c r="H31" s="861"/>
      <c r="I31" s="806"/>
      <c r="J31" s="896"/>
      <c r="K31" s="896"/>
      <c r="L31" s="890" t="s">
        <v>174</v>
      </c>
      <c r="M31" s="890"/>
      <c r="N31" s="32"/>
      <c r="O31" s="109">
        <f>129.41/111.82</f>
        <v>1.1573063852620282</v>
      </c>
      <c r="P31" s="40" t="s">
        <v>173</v>
      </c>
      <c r="Q31" s="866">
        <f t="shared" si="0"/>
        <v>2129945908.3532958</v>
      </c>
      <c r="R31" s="867"/>
      <c r="S31" s="903"/>
      <c r="T31" s="903"/>
      <c r="U31" s="903"/>
    </row>
    <row r="32" spans="2:21" ht="30" customHeight="1" x14ac:dyDescent="0.2">
      <c r="B32" s="277"/>
      <c r="C32" s="279"/>
      <c r="D32" s="888" t="s">
        <v>143</v>
      </c>
      <c r="E32" s="889"/>
      <c r="F32" s="79" t="s">
        <v>144</v>
      </c>
      <c r="G32" s="805">
        <v>3697500000</v>
      </c>
      <c r="H32" s="861"/>
      <c r="I32" s="806"/>
      <c r="J32" s="903"/>
      <c r="K32" s="903"/>
      <c r="L32" s="890" t="s">
        <v>175</v>
      </c>
      <c r="M32" s="890"/>
      <c r="N32" s="32"/>
      <c r="O32" s="109">
        <f>129.41/111.82</f>
        <v>1.1573063852620282</v>
      </c>
      <c r="P32" s="40" t="s">
        <v>173</v>
      </c>
      <c r="Q32" s="866">
        <f t="shared" si="0"/>
        <v>3194918862.5299435</v>
      </c>
      <c r="R32" s="867"/>
      <c r="S32" s="903"/>
      <c r="T32" s="903"/>
      <c r="U32" s="903"/>
    </row>
    <row r="33" spans="2:21" ht="30" customHeight="1" x14ac:dyDescent="0.2">
      <c r="B33" s="277"/>
      <c r="C33" s="279"/>
      <c r="D33" s="888" t="s">
        <v>143</v>
      </c>
      <c r="E33" s="889"/>
      <c r="F33" s="79" t="s">
        <v>144</v>
      </c>
      <c r="G33" s="805">
        <v>3549440000</v>
      </c>
      <c r="H33" s="861"/>
      <c r="I33" s="806"/>
      <c r="J33" s="898"/>
      <c r="K33" s="896"/>
      <c r="L33" s="890" t="s">
        <v>176</v>
      </c>
      <c r="M33" s="890"/>
      <c r="N33" s="32"/>
      <c r="O33" s="109">
        <f>129.41/111.82</f>
        <v>1.1573063852620282</v>
      </c>
      <c r="P33" s="40" t="s">
        <v>173</v>
      </c>
      <c r="Q33" s="866">
        <f t="shared" si="0"/>
        <v>3066983855.9616723</v>
      </c>
      <c r="R33" s="867"/>
      <c r="S33" s="903"/>
      <c r="T33" s="903"/>
      <c r="U33" s="903"/>
    </row>
    <row r="34" spans="2:21" ht="30" customHeight="1" x14ac:dyDescent="0.2">
      <c r="B34" s="277"/>
      <c r="C34" s="279"/>
      <c r="D34" s="888" t="s">
        <v>143</v>
      </c>
      <c r="E34" s="889"/>
      <c r="F34" s="79" t="s">
        <v>144</v>
      </c>
      <c r="G34" s="805">
        <v>15478119</v>
      </c>
      <c r="H34" s="861"/>
      <c r="I34" s="806"/>
      <c r="J34" s="896"/>
      <c r="K34" s="896"/>
      <c r="L34" s="890" t="s">
        <v>177</v>
      </c>
      <c r="M34" s="890"/>
      <c r="N34" s="32"/>
      <c r="O34" s="109">
        <f>130.63/111.82</f>
        <v>1.1682167769629763</v>
      </c>
      <c r="P34" s="40" t="s">
        <v>178</v>
      </c>
      <c r="Q34" s="866">
        <f t="shared" si="0"/>
        <v>13249355.17553395</v>
      </c>
      <c r="R34" s="867"/>
      <c r="S34" s="903"/>
      <c r="T34" s="903"/>
      <c r="U34" s="903"/>
    </row>
    <row r="35" spans="2:21" ht="30" customHeight="1" x14ac:dyDescent="0.2">
      <c r="B35" s="277"/>
      <c r="C35" s="279"/>
      <c r="D35" s="888" t="s">
        <v>143</v>
      </c>
      <c r="E35" s="889"/>
      <c r="F35" s="79" t="s">
        <v>144</v>
      </c>
      <c r="G35" s="805">
        <v>2068530699</v>
      </c>
      <c r="H35" s="861"/>
      <c r="I35" s="806"/>
      <c r="J35" s="896"/>
      <c r="K35" s="896"/>
      <c r="L35" s="890" t="s">
        <v>179</v>
      </c>
      <c r="M35" s="890"/>
      <c r="N35" s="32"/>
      <c r="O35" s="109">
        <f>130.63/111.82</f>
        <v>1.1682167769629763</v>
      </c>
      <c r="P35" s="40" t="s">
        <v>178</v>
      </c>
      <c r="Q35" s="866">
        <f t="shared" si="0"/>
        <v>1770673679.5696239</v>
      </c>
      <c r="R35" s="867"/>
      <c r="S35" s="903"/>
      <c r="T35" s="903"/>
      <c r="U35" s="903"/>
    </row>
    <row r="36" spans="2:21" ht="30" customHeight="1" x14ac:dyDescent="0.2">
      <c r="B36" s="277"/>
      <c r="C36" s="279"/>
      <c r="D36" s="888" t="s">
        <v>143</v>
      </c>
      <c r="E36" s="889"/>
      <c r="F36" s="79" t="s">
        <v>144</v>
      </c>
      <c r="G36" s="805">
        <v>3102796048</v>
      </c>
      <c r="H36" s="861"/>
      <c r="I36" s="806"/>
      <c r="J36" s="896"/>
      <c r="K36" s="896"/>
      <c r="L36" s="890" t="s">
        <v>180</v>
      </c>
      <c r="M36" s="890"/>
      <c r="N36" s="32"/>
      <c r="O36" s="109">
        <f>130.63/111.82</f>
        <v>1.1682167769629763</v>
      </c>
      <c r="P36" s="40" t="s">
        <v>178</v>
      </c>
      <c r="Q36" s="866">
        <f t="shared" si="0"/>
        <v>2656010518.9264331</v>
      </c>
      <c r="R36" s="867"/>
      <c r="S36" s="903"/>
      <c r="T36" s="903"/>
      <c r="U36" s="903"/>
    </row>
    <row r="37" spans="2:21" ht="30" customHeight="1" x14ac:dyDescent="0.2">
      <c r="B37" s="277"/>
      <c r="C37" s="279"/>
      <c r="D37" s="888" t="s">
        <v>143</v>
      </c>
      <c r="E37" s="889"/>
      <c r="F37" s="79" t="s">
        <v>144</v>
      </c>
      <c r="G37" s="805">
        <v>3144320000</v>
      </c>
      <c r="H37" s="861"/>
      <c r="I37" s="806"/>
      <c r="J37" s="898"/>
      <c r="K37" s="896"/>
      <c r="L37" s="890" t="s">
        <v>181</v>
      </c>
      <c r="M37" s="890"/>
      <c r="N37" s="32"/>
      <c r="O37" s="109">
        <f>130.63/111.82</f>
        <v>1.1682167769629763</v>
      </c>
      <c r="P37" s="40" t="s">
        <v>178</v>
      </c>
      <c r="Q37" s="866">
        <f t="shared" si="0"/>
        <v>2691555250.7081065</v>
      </c>
      <c r="R37" s="867"/>
      <c r="S37" s="903"/>
      <c r="T37" s="903"/>
      <c r="U37" s="903"/>
    </row>
    <row r="38" spans="2:21" ht="30" customHeight="1" x14ac:dyDescent="0.2">
      <c r="B38" s="277"/>
      <c r="C38" s="279"/>
      <c r="D38" s="888" t="s">
        <v>143</v>
      </c>
      <c r="E38" s="889"/>
      <c r="F38" s="79" t="s">
        <v>144</v>
      </c>
      <c r="G38" s="805">
        <v>2453430908</v>
      </c>
      <c r="H38" s="861"/>
      <c r="I38" s="806"/>
      <c r="J38" s="896"/>
      <c r="K38" s="896"/>
      <c r="L38" s="890" t="s">
        <v>182</v>
      </c>
      <c r="M38" s="890"/>
      <c r="N38" s="32"/>
      <c r="O38" s="109">
        <f>131.28/111.82</f>
        <v>1.1740296905741372</v>
      </c>
      <c r="P38" s="40" t="s">
        <v>183</v>
      </c>
      <c r="Q38" s="866">
        <f t="shared" si="0"/>
        <v>2089752011.9786713</v>
      </c>
      <c r="R38" s="867"/>
      <c r="S38" s="903"/>
      <c r="T38" s="903"/>
      <c r="U38" s="903"/>
    </row>
    <row r="39" spans="2:21" ht="30" customHeight="1" x14ac:dyDescent="0.2">
      <c r="B39" s="277"/>
      <c r="C39" s="279"/>
      <c r="D39" s="888" t="s">
        <v>143</v>
      </c>
      <c r="E39" s="889"/>
      <c r="F39" s="79" t="s">
        <v>144</v>
      </c>
      <c r="G39" s="805">
        <v>3884800000</v>
      </c>
      <c r="H39" s="861"/>
      <c r="I39" s="806"/>
      <c r="J39" s="896"/>
      <c r="K39" s="896"/>
      <c r="L39" s="890" t="s">
        <v>184</v>
      </c>
      <c r="M39" s="890"/>
      <c r="N39" s="32"/>
      <c r="O39" s="109">
        <f>131.28/111.82</f>
        <v>1.1740296905741372</v>
      </c>
      <c r="P39" s="40" t="s">
        <v>183</v>
      </c>
      <c r="Q39" s="866">
        <f t="shared" si="0"/>
        <v>3308945277.2699566</v>
      </c>
      <c r="R39" s="867"/>
      <c r="S39" s="903"/>
      <c r="T39" s="903"/>
      <c r="U39" s="903"/>
    </row>
    <row r="40" spans="2:21" ht="30" customHeight="1" x14ac:dyDescent="0.2">
      <c r="B40" s="277"/>
      <c r="C40" s="279"/>
      <c r="D40" s="888" t="s">
        <v>143</v>
      </c>
      <c r="E40" s="889"/>
      <c r="F40" s="79" t="s">
        <v>144</v>
      </c>
      <c r="G40" s="805">
        <v>3680146362</v>
      </c>
      <c r="H40" s="861"/>
      <c r="I40" s="806"/>
      <c r="J40" s="896"/>
      <c r="K40" s="896"/>
      <c r="L40" s="890" t="s">
        <v>184</v>
      </c>
      <c r="M40" s="890"/>
      <c r="N40" s="32"/>
      <c r="O40" s="109">
        <f>131.28/111.82</f>
        <v>1.1740296905741372</v>
      </c>
      <c r="P40" s="40" t="s">
        <v>183</v>
      </c>
      <c r="Q40" s="866">
        <f t="shared" si="0"/>
        <v>3134628017.9680066</v>
      </c>
      <c r="R40" s="867"/>
      <c r="S40" s="903"/>
      <c r="T40" s="903"/>
      <c r="U40" s="903"/>
    </row>
    <row r="41" spans="2:21" ht="30" customHeight="1" x14ac:dyDescent="0.2">
      <c r="B41" s="277"/>
      <c r="C41" s="279"/>
      <c r="D41" s="888" t="s">
        <v>143</v>
      </c>
      <c r="E41" s="889"/>
      <c r="F41" s="79" t="s">
        <v>144</v>
      </c>
      <c r="G41" s="805">
        <v>1524124667</v>
      </c>
      <c r="H41" s="861"/>
      <c r="I41" s="806"/>
      <c r="J41" s="896"/>
      <c r="K41" s="896"/>
      <c r="L41" s="890" t="s">
        <v>185</v>
      </c>
      <c r="M41" s="890"/>
      <c r="N41" s="32"/>
      <c r="O41" s="109">
        <f>131.95/111.82</f>
        <v>1.1800214630656412</v>
      </c>
      <c r="P41" s="40" t="s">
        <v>186</v>
      </c>
      <c r="Q41" s="866">
        <f t="shared" si="0"/>
        <v>1291607580.6285715</v>
      </c>
      <c r="R41" s="867"/>
      <c r="S41" s="903"/>
      <c r="T41" s="903"/>
      <c r="U41" s="903"/>
    </row>
    <row r="42" spans="2:21" ht="30" customHeight="1" x14ac:dyDescent="0.2">
      <c r="B42" s="277"/>
      <c r="C42" s="279"/>
      <c r="D42" s="888" t="s">
        <v>143</v>
      </c>
      <c r="E42" s="889"/>
      <c r="F42" s="79" t="s">
        <v>144</v>
      </c>
      <c r="G42" s="897">
        <v>2286187000</v>
      </c>
      <c r="H42" s="897"/>
      <c r="I42" s="897"/>
      <c r="J42" s="896"/>
      <c r="K42" s="896"/>
      <c r="L42" s="890" t="s">
        <v>187</v>
      </c>
      <c r="M42" s="890"/>
      <c r="N42" s="32"/>
      <c r="O42" s="109">
        <f>131.95/111.82</f>
        <v>1.1800214630656412</v>
      </c>
      <c r="P42" s="40" t="s">
        <v>186</v>
      </c>
      <c r="Q42" s="866">
        <f t="shared" si="0"/>
        <v>1937411370.5191362</v>
      </c>
      <c r="R42" s="867"/>
      <c r="S42" s="640"/>
      <c r="T42" s="640"/>
      <c r="U42" s="640"/>
    </row>
    <row r="43" spans="2:21" ht="30" customHeight="1" x14ac:dyDescent="0.2">
      <c r="B43" s="277"/>
      <c r="C43" s="279"/>
      <c r="D43" s="888" t="s">
        <v>143</v>
      </c>
      <c r="E43" s="889"/>
      <c r="F43" s="79" t="s">
        <v>144</v>
      </c>
      <c r="G43" s="897">
        <v>2172591291</v>
      </c>
      <c r="H43" s="897"/>
      <c r="I43" s="897"/>
      <c r="J43" s="896"/>
      <c r="K43" s="896"/>
      <c r="L43" s="890" t="s">
        <v>187</v>
      </c>
      <c r="M43" s="890"/>
      <c r="N43" s="32"/>
      <c r="O43" s="109">
        <f>131.95/111.82</f>
        <v>1.1800214630656412</v>
      </c>
      <c r="P43" s="40" t="s">
        <v>186</v>
      </c>
      <c r="Q43" s="866">
        <f t="shared" si="0"/>
        <v>1841145571.501478</v>
      </c>
      <c r="R43" s="867"/>
      <c r="S43" s="640"/>
      <c r="T43" s="640"/>
      <c r="U43" s="640"/>
    </row>
    <row r="44" spans="2:21" ht="30" customHeight="1" x14ac:dyDescent="0.2">
      <c r="B44" s="277"/>
      <c r="C44" s="279"/>
      <c r="D44" s="888" t="s">
        <v>143</v>
      </c>
      <c r="E44" s="889"/>
      <c r="F44" s="79" t="s">
        <v>144</v>
      </c>
      <c r="G44" s="897">
        <v>2300677333</v>
      </c>
      <c r="H44" s="897"/>
      <c r="I44" s="897"/>
      <c r="J44" s="896"/>
      <c r="K44" s="896"/>
      <c r="L44" s="890" t="s">
        <v>188</v>
      </c>
      <c r="M44" s="890"/>
      <c r="N44" s="41"/>
      <c r="O44" s="109">
        <f>132.58/111.82</f>
        <v>1.1856555177964587</v>
      </c>
      <c r="P44" s="40" t="s">
        <v>189</v>
      </c>
      <c r="Q44" s="866">
        <f t="shared" si="0"/>
        <v>1940426454.7900133</v>
      </c>
      <c r="R44" s="867"/>
      <c r="S44" s="903"/>
      <c r="T44" s="903"/>
      <c r="U44" s="903"/>
    </row>
    <row r="45" spans="2:21" ht="30" customHeight="1" x14ac:dyDescent="0.2">
      <c r="B45" s="277"/>
      <c r="C45" s="279"/>
      <c r="D45" s="888" t="s">
        <v>143</v>
      </c>
      <c r="E45" s="889"/>
      <c r="F45" s="79" t="s">
        <v>144</v>
      </c>
      <c r="G45" s="897">
        <v>3451016000</v>
      </c>
      <c r="H45" s="897"/>
      <c r="I45" s="897"/>
      <c r="J45" s="896"/>
      <c r="K45" s="896"/>
      <c r="L45" s="890" t="s">
        <v>190</v>
      </c>
      <c r="M45" s="890" t="s">
        <v>190</v>
      </c>
      <c r="N45" s="41"/>
      <c r="O45" s="109">
        <f>132.58/111.82</f>
        <v>1.1856555177964587</v>
      </c>
      <c r="P45" s="40" t="s">
        <v>189</v>
      </c>
      <c r="Q45" s="866">
        <f t="shared" si="0"/>
        <v>2910639682.6067276</v>
      </c>
      <c r="R45" s="867"/>
      <c r="S45" s="903"/>
      <c r="T45" s="903"/>
      <c r="U45" s="903"/>
    </row>
    <row r="46" spans="2:21" ht="30" customHeight="1" x14ac:dyDescent="0.2">
      <c r="B46" s="277"/>
      <c r="C46" s="279"/>
      <c r="D46" s="888" t="s">
        <v>143</v>
      </c>
      <c r="E46" s="889"/>
      <c r="F46" s="79" t="s">
        <v>144</v>
      </c>
      <c r="G46" s="897">
        <v>3451016000</v>
      </c>
      <c r="H46" s="897"/>
      <c r="I46" s="897"/>
      <c r="J46" s="896"/>
      <c r="K46" s="896"/>
      <c r="L46" s="890" t="s">
        <v>191</v>
      </c>
      <c r="M46" s="890" t="s">
        <v>191</v>
      </c>
      <c r="N46" s="41"/>
      <c r="O46" s="109">
        <f>132.58/111.82</f>
        <v>1.1856555177964587</v>
      </c>
      <c r="P46" s="40" t="s">
        <v>189</v>
      </c>
      <c r="Q46" s="866">
        <f t="shared" si="0"/>
        <v>2910639682.6067276</v>
      </c>
      <c r="R46" s="867"/>
      <c r="S46" s="903"/>
      <c r="T46" s="903"/>
      <c r="U46" s="903"/>
    </row>
    <row r="47" spans="2:21" ht="30" customHeight="1" x14ac:dyDescent="0.2">
      <c r="B47" s="277"/>
      <c r="C47" s="279"/>
      <c r="D47" s="888" t="s">
        <v>143</v>
      </c>
      <c r="E47" s="889"/>
      <c r="F47" s="79" t="s">
        <v>144</v>
      </c>
      <c r="G47" s="897">
        <v>1592666667</v>
      </c>
      <c r="H47" s="897"/>
      <c r="I47" s="897"/>
      <c r="J47" s="896"/>
      <c r="K47" s="896"/>
      <c r="L47" s="890">
        <v>42594</v>
      </c>
      <c r="M47" s="890">
        <v>42594</v>
      </c>
      <c r="N47" s="41"/>
      <c r="O47" s="109">
        <f>133.27/111.82</f>
        <v>1.1918261491683064</v>
      </c>
      <c r="P47" s="40" t="s">
        <v>192</v>
      </c>
      <c r="Q47" s="866">
        <f t="shared" si="0"/>
        <v>1336324654.4904327</v>
      </c>
      <c r="R47" s="867"/>
      <c r="S47" s="903"/>
      <c r="T47" s="903"/>
      <c r="U47" s="903"/>
    </row>
    <row r="48" spans="2:21" ht="30" customHeight="1" x14ac:dyDescent="0.2">
      <c r="B48" s="277"/>
      <c r="C48" s="279"/>
      <c r="D48" s="888" t="s">
        <v>143</v>
      </c>
      <c r="E48" s="889"/>
      <c r="F48" s="79" t="s">
        <v>144</v>
      </c>
      <c r="G48" s="897">
        <v>733125000</v>
      </c>
      <c r="H48" s="897"/>
      <c r="I48" s="897"/>
      <c r="J48" s="896"/>
      <c r="K48" s="896"/>
      <c r="L48" s="890">
        <v>42601</v>
      </c>
      <c r="M48" s="890">
        <v>42601</v>
      </c>
      <c r="N48" s="41"/>
      <c r="O48" s="109">
        <f>133.27/111.82</f>
        <v>1.1918261491683064</v>
      </c>
      <c r="P48" s="40" t="s">
        <v>192</v>
      </c>
      <c r="Q48" s="866">
        <f t="shared" si="0"/>
        <v>615127466.79672837</v>
      </c>
      <c r="R48" s="867"/>
      <c r="S48" s="903"/>
      <c r="T48" s="903"/>
      <c r="U48" s="903"/>
    </row>
    <row r="49" spans="2:21" ht="30" customHeight="1" x14ac:dyDescent="0.2">
      <c r="B49" s="277"/>
      <c r="C49" s="279"/>
      <c r="D49" s="888" t="s">
        <v>143</v>
      </c>
      <c r="E49" s="889"/>
      <c r="F49" s="79" t="s">
        <v>144</v>
      </c>
      <c r="G49" s="897">
        <v>2360000000</v>
      </c>
      <c r="H49" s="897"/>
      <c r="I49" s="897"/>
      <c r="J49" s="896"/>
      <c r="K49" s="896"/>
      <c r="L49" s="890">
        <v>42613</v>
      </c>
      <c r="M49" s="890">
        <v>42613</v>
      </c>
      <c r="N49" s="41"/>
      <c r="O49" s="109">
        <f>133.27/111.82</f>
        <v>1.1918261491683064</v>
      </c>
      <c r="P49" s="40" t="s">
        <v>192</v>
      </c>
      <c r="Q49" s="866">
        <f t="shared" si="0"/>
        <v>1980154573.4223752</v>
      </c>
      <c r="R49" s="867"/>
      <c r="S49" s="903"/>
      <c r="T49" s="903"/>
      <c r="U49" s="903"/>
    </row>
    <row r="50" spans="2:21" ht="30" customHeight="1" x14ac:dyDescent="0.2">
      <c r="B50" s="277"/>
      <c r="C50" s="279"/>
      <c r="D50" s="888" t="s">
        <v>143</v>
      </c>
      <c r="E50" s="889"/>
      <c r="F50" s="79" t="s">
        <v>144</v>
      </c>
      <c r="G50" s="897">
        <v>1655875000</v>
      </c>
      <c r="H50" s="897"/>
      <c r="I50" s="897"/>
      <c r="J50" s="896"/>
      <c r="K50" s="896"/>
      <c r="L50" s="890">
        <v>42613</v>
      </c>
      <c r="M50" s="890">
        <v>42613</v>
      </c>
      <c r="N50" s="41"/>
      <c r="O50" s="109">
        <f>133.27/111.82</f>
        <v>1.1918261491683064</v>
      </c>
      <c r="P50" s="40" t="s">
        <v>192</v>
      </c>
      <c r="Q50" s="866">
        <f t="shared" si="0"/>
        <v>1389359514.5193965</v>
      </c>
      <c r="R50" s="867"/>
      <c r="S50" s="903"/>
      <c r="T50" s="903"/>
      <c r="U50" s="903"/>
    </row>
    <row r="51" spans="2:21" ht="30" customHeight="1" x14ac:dyDescent="0.2">
      <c r="B51" s="277"/>
      <c r="C51" s="279"/>
      <c r="D51" s="888" t="s">
        <v>143</v>
      </c>
      <c r="E51" s="889"/>
      <c r="F51" s="79" t="s">
        <v>144</v>
      </c>
      <c r="G51" s="897">
        <v>29000000</v>
      </c>
      <c r="H51" s="897"/>
      <c r="I51" s="897"/>
      <c r="J51" s="896"/>
      <c r="K51" s="896"/>
      <c r="L51" s="890">
        <v>42614</v>
      </c>
      <c r="M51" s="890">
        <v>42614</v>
      </c>
      <c r="N51" s="41"/>
      <c r="O51" s="109">
        <f>132.85/111.82</f>
        <v>1.1880701126810946</v>
      </c>
      <c r="P51" s="40" t="s">
        <v>193</v>
      </c>
      <c r="Q51" s="866">
        <f t="shared" si="0"/>
        <v>24409333.835152429</v>
      </c>
      <c r="R51" s="867"/>
      <c r="S51" s="903"/>
      <c r="T51" s="903"/>
      <c r="U51" s="903"/>
    </row>
    <row r="52" spans="2:21" ht="30" customHeight="1" x14ac:dyDescent="0.2">
      <c r="B52" s="277"/>
      <c r="C52" s="279"/>
      <c r="D52" s="888" t="s">
        <v>143</v>
      </c>
      <c r="E52" s="889"/>
      <c r="F52" s="79" t="s">
        <v>144</v>
      </c>
      <c r="G52" s="897">
        <v>600000000</v>
      </c>
      <c r="H52" s="897"/>
      <c r="I52" s="897"/>
      <c r="J52" s="896"/>
      <c r="K52" s="896"/>
      <c r="L52" s="890">
        <v>42627</v>
      </c>
      <c r="M52" s="890">
        <v>42627</v>
      </c>
      <c r="N52" s="41"/>
      <c r="O52" s="109">
        <f>132.85/111.82</f>
        <v>1.1880701126810946</v>
      </c>
      <c r="P52" s="40" t="s">
        <v>193</v>
      </c>
      <c r="Q52" s="866">
        <f t="shared" si="0"/>
        <v>505020700.0376364</v>
      </c>
      <c r="R52" s="867"/>
      <c r="S52" s="903"/>
      <c r="T52" s="903"/>
      <c r="U52" s="903"/>
    </row>
    <row r="53" spans="2:21" ht="30" customHeight="1" x14ac:dyDescent="0.2">
      <c r="B53" s="277"/>
      <c r="C53" s="279"/>
      <c r="D53" s="888" t="s">
        <v>143</v>
      </c>
      <c r="E53" s="889"/>
      <c r="F53" s="79" t="s">
        <v>144</v>
      </c>
      <c r="G53" s="897">
        <v>3570400000</v>
      </c>
      <c r="H53" s="897"/>
      <c r="I53" s="897"/>
      <c r="J53" s="896"/>
      <c r="K53" s="896"/>
      <c r="L53" s="890">
        <v>42629</v>
      </c>
      <c r="M53" s="890">
        <v>42629</v>
      </c>
      <c r="N53" s="41"/>
      <c r="O53" s="109">
        <f>132.85/111.82</f>
        <v>1.1880701126810946</v>
      </c>
      <c r="P53" s="40" t="s">
        <v>193</v>
      </c>
      <c r="Q53" s="866">
        <f t="shared" si="0"/>
        <v>3005209845.6906285</v>
      </c>
      <c r="R53" s="867"/>
      <c r="S53" s="903"/>
      <c r="T53" s="903"/>
      <c r="U53" s="903"/>
    </row>
    <row r="54" spans="2:21" ht="30" customHeight="1" x14ac:dyDescent="0.2">
      <c r="B54" s="277"/>
      <c r="C54" s="279"/>
      <c r="D54" s="888" t="s">
        <v>143</v>
      </c>
      <c r="E54" s="889"/>
      <c r="F54" s="79" t="s">
        <v>144</v>
      </c>
      <c r="G54" s="897">
        <v>1780266667</v>
      </c>
      <c r="H54" s="897"/>
      <c r="I54" s="897"/>
      <c r="J54" s="896"/>
      <c r="K54" s="896"/>
      <c r="L54" s="890">
        <v>42627</v>
      </c>
      <c r="M54" s="890">
        <v>42629</v>
      </c>
      <c r="N54" s="41"/>
      <c r="O54" s="109">
        <f>132.85/111.82</f>
        <v>1.1880701126810946</v>
      </c>
      <c r="P54" s="40" t="s">
        <v>193</v>
      </c>
      <c r="Q54" s="866">
        <f t="shared" si="0"/>
        <v>1498452530.7033496</v>
      </c>
      <c r="R54" s="867"/>
      <c r="S54" s="903"/>
      <c r="T54" s="903"/>
      <c r="U54" s="903"/>
    </row>
    <row r="55" spans="2:21" ht="30" customHeight="1" x14ac:dyDescent="0.2">
      <c r="B55" s="277"/>
      <c r="C55" s="279"/>
      <c r="D55" s="888" t="s">
        <v>143</v>
      </c>
      <c r="E55" s="889"/>
      <c r="F55" s="79" t="s">
        <v>144</v>
      </c>
      <c r="G55" s="897">
        <v>5000000000</v>
      </c>
      <c r="H55" s="897"/>
      <c r="I55" s="897"/>
      <c r="J55" s="896"/>
      <c r="K55" s="896"/>
      <c r="L55" s="890">
        <v>42657</v>
      </c>
      <c r="M55" s="890">
        <v>42657</v>
      </c>
      <c r="N55" s="41"/>
      <c r="O55" s="109">
        <f>132.78/111.82</f>
        <v>1.1874441065998929</v>
      </c>
      <c r="P55" s="40" t="s">
        <v>194</v>
      </c>
      <c r="Q55" s="866">
        <f t="shared" si="0"/>
        <v>4210724506.702816</v>
      </c>
      <c r="R55" s="867"/>
      <c r="S55" s="903"/>
      <c r="T55" s="903"/>
      <c r="U55" s="903"/>
    </row>
    <row r="56" spans="2:21" ht="30" customHeight="1" x14ac:dyDescent="0.2">
      <c r="B56" s="277"/>
      <c r="C56" s="279"/>
      <c r="D56" s="888" t="s">
        <v>143</v>
      </c>
      <c r="E56" s="889"/>
      <c r="F56" s="79" t="s">
        <v>144</v>
      </c>
      <c r="G56" s="897">
        <v>2900000000</v>
      </c>
      <c r="H56" s="897"/>
      <c r="I56" s="897"/>
      <c r="J56" s="896"/>
      <c r="K56" s="896"/>
      <c r="L56" s="890" t="s">
        <v>195</v>
      </c>
      <c r="M56" s="890" t="s">
        <v>195</v>
      </c>
      <c r="N56" s="41"/>
      <c r="O56" s="109">
        <f>132.78/111.82</f>
        <v>1.1874441065998929</v>
      </c>
      <c r="P56" s="40" t="s">
        <v>194</v>
      </c>
      <c r="Q56" s="866">
        <f t="shared" si="0"/>
        <v>2442220213.8876333</v>
      </c>
      <c r="R56" s="867"/>
      <c r="S56" s="903"/>
      <c r="T56" s="903"/>
      <c r="U56" s="903"/>
    </row>
    <row r="57" spans="2:21" ht="30" customHeight="1" x14ac:dyDescent="0.2">
      <c r="B57" s="277"/>
      <c r="C57" s="279"/>
      <c r="D57" s="888" t="s">
        <v>143</v>
      </c>
      <c r="E57" s="889"/>
      <c r="F57" s="79" t="s">
        <v>144</v>
      </c>
      <c r="G57" s="897">
        <v>3570400000</v>
      </c>
      <c r="H57" s="897"/>
      <c r="I57" s="897"/>
      <c r="J57" s="896"/>
      <c r="K57" s="896"/>
      <c r="L57" s="890" t="s">
        <v>196</v>
      </c>
      <c r="M57" s="890" t="s">
        <v>196</v>
      </c>
      <c r="N57" s="41"/>
      <c r="O57" s="109">
        <f>132.78/111.82</f>
        <v>1.1874441065998929</v>
      </c>
      <c r="P57" s="40" t="s">
        <v>194</v>
      </c>
      <c r="Q57" s="866">
        <f t="shared" si="0"/>
        <v>3006794155.746347</v>
      </c>
      <c r="R57" s="867"/>
      <c r="S57" s="903"/>
      <c r="T57" s="903"/>
      <c r="U57" s="903"/>
    </row>
    <row r="58" spans="2:21" ht="30" customHeight="1" x14ac:dyDescent="0.2">
      <c r="B58" s="277"/>
      <c r="C58" s="279"/>
      <c r="D58" s="888" t="s">
        <v>143</v>
      </c>
      <c r="E58" s="889"/>
      <c r="F58" s="79" t="s">
        <v>144</v>
      </c>
      <c r="G58" s="897">
        <v>5000000000</v>
      </c>
      <c r="H58" s="897"/>
      <c r="I58" s="897"/>
      <c r="J58" s="896"/>
      <c r="K58" s="896"/>
      <c r="L58" s="890" t="s">
        <v>197</v>
      </c>
      <c r="M58" s="890" t="s">
        <v>197</v>
      </c>
      <c r="N58" s="41"/>
      <c r="O58" s="109">
        <f>132.78/111.82</f>
        <v>1.1874441065998929</v>
      </c>
      <c r="P58" s="40" t="s">
        <v>194</v>
      </c>
      <c r="Q58" s="866">
        <f t="shared" si="0"/>
        <v>4210724506.702816</v>
      </c>
      <c r="R58" s="867"/>
      <c r="S58" s="901"/>
      <c r="T58" s="901"/>
      <c r="U58" s="901"/>
    </row>
    <row r="59" spans="2:21" ht="31.5" customHeight="1" x14ac:dyDescent="0.2">
      <c r="B59" s="277"/>
      <c r="C59" s="279"/>
      <c r="D59" s="888" t="s">
        <v>143</v>
      </c>
      <c r="E59" s="889"/>
      <c r="F59" s="79" t="s">
        <v>144</v>
      </c>
      <c r="G59" s="897">
        <v>433333333</v>
      </c>
      <c r="H59" s="897"/>
      <c r="I59" s="897"/>
      <c r="J59" s="896"/>
      <c r="K59" s="896"/>
      <c r="L59" s="890" t="s">
        <v>197</v>
      </c>
      <c r="M59" s="890" t="s">
        <v>197</v>
      </c>
      <c r="N59" s="41"/>
      <c r="O59" s="109">
        <f>132.78/111.82</f>
        <v>1.1874441065998929</v>
      </c>
      <c r="P59" s="40" t="s">
        <v>194</v>
      </c>
      <c r="Q59" s="866">
        <f t="shared" si="0"/>
        <v>364929456.96686244</v>
      </c>
      <c r="R59" s="867"/>
      <c r="S59" s="903"/>
      <c r="T59" s="903"/>
      <c r="U59" s="903"/>
    </row>
    <row r="60" spans="2:21" ht="27.75" customHeight="1" x14ac:dyDescent="0.2">
      <c r="B60" s="277"/>
      <c r="C60" s="279"/>
      <c r="D60" s="888" t="s">
        <v>143</v>
      </c>
      <c r="E60" s="889"/>
      <c r="F60" s="79" t="s">
        <v>144</v>
      </c>
      <c r="G60" s="897">
        <v>1260000000</v>
      </c>
      <c r="H60" s="897"/>
      <c r="I60" s="897"/>
      <c r="J60" s="896"/>
      <c r="K60" s="896"/>
      <c r="L60" s="890" t="s">
        <v>198</v>
      </c>
      <c r="M60" s="890" t="s">
        <v>198</v>
      </c>
      <c r="N60" s="41"/>
      <c r="O60" s="109">
        <f>132.7/111.82</f>
        <v>1.186728671078519</v>
      </c>
      <c r="P60" s="40" t="s">
        <v>199</v>
      </c>
      <c r="Q60" s="866">
        <f t="shared" si="0"/>
        <v>1061742275.8100981</v>
      </c>
      <c r="R60" s="867"/>
      <c r="S60" s="901"/>
      <c r="T60" s="901"/>
      <c r="U60" s="901"/>
    </row>
    <row r="61" spans="2:21" ht="31.5" customHeight="1" x14ac:dyDescent="0.2">
      <c r="B61" s="277"/>
      <c r="C61" s="279"/>
      <c r="D61" s="888" t="s">
        <v>143</v>
      </c>
      <c r="E61" s="889"/>
      <c r="F61" s="79" t="s">
        <v>144</v>
      </c>
      <c r="G61" s="897">
        <v>1890000000</v>
      </c>
      <c r="H61" s="897"/>
      <c r="I61" s="897"/>
      <c r="J61" s="902"/>
      <c r="K61" s="896"/>
      <c r="L61" s="890" t="s">
        <v>200</v>
      </c>
      <c r="M61" s="890" t="s">
        <v>200</v>
      </c>
      <c r="N61" s="41"/>
      <c r="O61" s="109">
        <f>132.7/111.82</f>
        <v>1.186728671078519</v>
      </c>
      <c r="P61" s="40" t="s">
        <v>199</v>
      </c>
      <c r="Q61" s="866">
        <f t="shared" si="0"/>
        <v>1592613413.715147</v>
      </c>
      <c r="R61" s="867"/>
      <c r="S61" s="903"/>
      <c r="T61" s="903"/>
      <c r="U61" s="903"/>
    </row>
    <row r="62" spans="2:21" ht="31.5" customHeight="1" x14ac:dyDescent="0.2">
      <c r="B62" s="277"/>
      <c r="C62" s="279"/>
      <c r="D62" s="888" t="s">
        <v>143</v>
      </c>
      <c r="E62" s="889"/>
      <c r="F62" s="79" t="s">
        <v>144</v>
      </c>
      <c r="G62" s="897">
        <v>1890000000</v>
      </c>
      <c r="H62" s="897"/>
      <c r="I62" s="897"/>
      <c r="J62" s="896"/>
      <c r="K62" s="896"/>
      <c r="L62" s="890" t="s">
        <v>201</v>
      </c>
      <c r="M62" s="890" t="s">
        <v>201</v>
      </c>
      <c r="N62" s="41"/>
      <c r="O62" s="109">
        <f>132.7/111.82</f>
        <v>1.186728671078519</v>
      </c>
      <c r="P62" s="40" t="s">
        <v>199</v>
      </c>
      <c r="Q62" s="866">
        <f t="shared" si="0"/>
        <v>1592613413.715147</v>
      </c>
      <c r="R62" s="867"/>
      <c r="S62" s="887"/>
      <c r="T62" s="887"/>
      <c r="U62" s="887"/>
    </row>
    <row r="63" spans="2:21" ht="31.5" customHeight="1" x14ac:dyDescent="0.2">
      <c r="B63" s="277"/>
      <c r="C63" s="279"/>
      <c r="D63" s="888" t="s">
        <v>143</v>
      </c>
      <c r="E63" s="889"/>
      <c r="F63" s="79" t="s">
        <v>144</v>
      </c>
      <c r="G63" s="897">
        <v>1440000000</v>
      </c>
      <c r="H63" s="897"/>
      <c r="I63" s="897"/>
      <c r="J63" s="896"/>
      <c r="K63" s="896"/>
      <c r="L63" s="890">
        <v>42755</v>
      </c>
      <c r="M63" s="890" t="s">
        <v>201</v>
      </c>
      <c r="N63" s="41"/>
      <c r="O63" s="109">
        <f>133.4/111.82</f>
        <v>1.1929887318905386</v>
      </c>
      <c r="P63" s="40" t="s">
        <v>202</v>
      </c>
      <c r="Q63" s="866">
        <f t="shared" si="0"/>
        <v>1207052473.7631183</v>
      </c>
      <c r="R63" s="867"/>
      <c r="S63" s="887"/>
      <c r="T63" s="887"/>
      <c r="U63" s="887"/>
    </row>
    <row r="64" spans="2:21" ht="31.5" customHeight="1" x14ac:dyDescent="0.2">
      <c r="B64" s="277"/>
      <c r="C64" s="279"/>
      <c r="D64" s="888" t="s">
        <v>143</v>
      </c>
      <c r="E64" s="889"/>
      <c r="F64" s="79" t="s">
        <v>144</v>
      </c>
      <c r="G64" s="897">
        <v>1440000000</v>
      </c>
      <c r="H64" s="897"/>
      <c r="I64" s="897"/>
      <c r="J64" s="896"/>
      <c r="K64" s="896"/>
      <c r="L64" s="890">
        <v>42755</v>
      </c>
      <c r="M64" s="890" t="s">
        <v>201</v>
      </c>
      <c r="N64" s="41"/>
      <c r="O64" s="109">
        <f>133.4/111.82</f>
        <v>1.1929887318905386</v>
      </c>
      <c r="P64" s="40" t="s">
        <v>202</v>
      </c>
      <c r="Q64" s="866">
        <f t="shared" si="0"/>
        <v>1207052473.7631183</v>
      </c>
      <c r="R64" s="867"/>
      <c r="S64" s="887"/>
      <c r="T64" s="887"/>
      <c r="U64" s="887"/>
    </row>
    <row r="65" spans="2:21" ht="31.5" customHeight="1" x14ac:dyDescent="0.2">
      <c r="B65" s="277"/>
      <c r="C65" s="279"/>
      <c r="D65" s="888" t="s">
        <v>143</v>
      </c>
      <c r="E65" s="889"/>
      <c r="F65" s="79" t="s">
        <v>144</v>
      </c>
      <c r="G65" s="897">
        <v>960000000</v>
      </c>
      <c r="H65" s="897"/>
      <c r="I65" s="897"/>
      <c r="J65" s="896"/>
      <c r="K65" s="896"/>
      <c r="L65" s="890" t="s">
        <v>203</v>
      </c>
      <c r="M65" s="890" t="s">
        <v>201</v>
      </c>
      <c r="N65" s="41"/>
      <c r="O65" s="109">
        <f>134.77/111.82</f>
        <v>1.2052405651940621</v>
      </c>
      <c r="P65" s="40" t="s">
        <v>204</v>
      </c>
      <c r="Q65" s="866">
        <f t="shared" si="0"/>
        <v>796521481.04177475</v>
      </c>
      <c r="R65" s="867"/>
      <c r="S65" s="887"/>
      <c r="T65" s="887"/>
      <c r="U65" s="887"/>
    </row>
    <row r="66" spans="2:21" ht="31.5" customHeight="1" x14ac:dyDescent="0.2">
      <c r="B66" s="277"/>
      <c r="C66" s="279"/>
      <c r="D66" s="888" t="s">
        <v>143</v>
      </c>
      <c r="E66" s="889"/>
      <c r="F66" s="79" t="s">
        <v>144</v>
      </c>
      <c r="G66" s="897">
        <v>3450000000</v>
      </c>
      <c r="H66" s="897"/>
      <c r="I66" s="897"/>
      <c r="J66" s="896"/>
      <c r="K66" s="896"/>
      <c r="L66" s="890">
        <v>42826</v>
      </c>
      <c r="M66" s="890" t="s">
        <v>201</v>
      </c>
      <c r="N66" s="41"/>
      <c r="O66" s="109">
        <f>134.77/111.82</f>
        <v>1.2052405651940621</v>
      </c>
      <c r="P66" s="40" t="s">
        <v>205</v>
      </c>
      <c r="Q66" s="866">
        <f t="shared" si="0"/>
        <v>2862499072.4938779</v>
      </c>
      <c r="R66" s="867"/>
      <c r="S66" s="887"/>
      <c r="T66" s="887"/>
      <c r="U66" s="887"/>
    </row>
    <row r="67" spans="2:21" ht="31.5" customHeight="1" x14ac:dyDescent="0.2">
      <c r="B67" s="277"/>
      <c r="C67" s="279"/>
      <c r="D67" s="888" t="s">
        <v>143</v>
      </c>
      <c r="E67" s="889"/>
      <c r="F67" s="79" t="s">
        <v>144</v>
      </c>
      <c r="G67" s="897">
        <v>2300000000</v>
      </c>
      <c r="H67" s="897"/>
      <c r="I67" s="897"/>
      <c r="J67" s="898"/>
      <c r="K67" s="896"/>
      <c r="L67" s="890">
        <v>42788</v>
      </c>
      <c r="M67" s="890" t="s">
        <v>201</v>
      </c>
      <c r="N67" s="41"/>
      <c r="O67" s="109">
        <f>134.77/111.82</f>
        <v>1.2052405651940621</v>
      </c>
      <c r="P67" s="40" t="s">
        <v>205</v>
      </c>
      <c r="Q67" s="866">
        <f t="shared" si="0"/>
        <v>1908332714.9959188</v>
      </c>
      <c r="R67" s="867"/>
      <c r="S67" s="887"/>
      <c r="T67" s="887"/>
      <c r="U67" s="887"/>
    </row>
    <row r="68" spans="2:21" ht="31.5" customHeight="1" x14ac:dyDescent="0.2">
      <c r="B68" s="277"/>
      <c r="C68" s="279"/>
      <c r="D68" s="888" t="s">
        <v>143</v>
      </c>
      <c r="E68" s="889"/>
      <c r="F68" s="79" t="s">
        <v>144</v>
      </c>
      <c r="G68" s="897">
        <v>3450000000</v>
      </c>
      <c r="H68" s="897"/>
      <c r="I68" s="897"/>
      <c r="J68" s="896"/>
      <c r="K68" s="896"/>
      <c r="L68" s="890">
        <v>42786</v>
      </c>
      <c r="M68" s="890" t="s">
        <v>201</v>
      </c>
      <c r="N68" s="41"/>
      <c r="O68" s="109">
        <f>136.12/111.82</f>
        <v>1.2173135396172421</v>
      </c>
      <c r="P68" s="40" t="s">
        <v>205</v>
      </c>
      <c r="Q68" s="866">
        <f t="shared" si="0"/>
        <v>2834109609.1683807</v>
      </c>
      <c r="R68" s="867"/>
      <c r="S68" s="887"/>
      <c r="T68" s="887"/>
      <c r="U68" s="887"/>
    </row>
    <row r="69" spans="2:21" ht="31.5" customHeight="1" x14ac:dyDescent="0.2">
      <c r="B69" s="277"/>
      <c r="C69" s="279"/>
      <c r="D69" s="888" t="s">
        <v>143</v>
      </c>
      <c r="E69" s="889"/>
      <c r="F69" s="79" t="s">
        <v>144</v>
      </c>
      <c r="G69" s="897">
        <v>330000000</v>
      </c>
      <c r="H69" s="897"/>
      <c r="I69" s="897"/>
      <c r="J69" s="898"/>
      <c r="K69" s="896"/>
      <c r="L69" s="890">
        <v>42842</v>
      </c>
      <c r="M69" s="890" t="s">
        <v>201</v>
      </c>
      <c r="N69" s="41"/>
      <c r="O69" s="109">
        <f t="shared" ref="O69:O71" si="1">136.76/111.82</f>
        <v>1.2230370237882311</v>
      </c>
      <c r="P69" s="40" t="s">
        <v>205</v>
      </c>
      <c r="Q69" s="866">
        <f t="shared" si="0"/>
        <v>269820122.84293652</v>
      </c>
      <c r="R69" s="867"/>
      <c r="S69" s="887"/>
      <c r="T69" s="887"/>
      <c r="U69" s="887"/>
    </row>
    <row r="70" spans="2:21" ht="31.5" customHeight="1" x14ac:dyDescent="0.2">
      <c r="B70" s="277"/>
      <c r="C70" s="279"/>
      <c r="D70" s="888" t="s">
        <v>143</v>
      </c>
      <c r="E70" s="889"/>
      <c r="F70" s="79" t="s">
        <v>144</v>
      </c>
      <c r="G70" s="897">
        <v>90000000</v>
      </c>
      <c r="H70" s="897"/>
      <c r="I70" s="897"/>
      <c r="J70" s="896"/>
      <c r="K70" s="896"/>
      <c r="L70" s="899" t="s">
        <v>206</v>
      </c>
      <c r="M70" s="900"/>
      <c r="N70" s="41"/>
      <c r="O70" s="109">
        <f t="shared" si="1"/>
        <v>1.2230370237882311</v>
      </c>
      <c r="P70" s="40" t="s">
        <v>205</v>
      </c>
      <c r="Q70" s="866">
        <f t="shared" si="0"/>
        <v>73587306.229891777</v>
      </c>
      <c r="R70" s="867"/>
      <c r="S70" s="887"/>
      <c r="T70" s="887"/>
      <c r="U70" s="887"/>
    </row>
    <row r="71" spans="2:21" ht="31.5" customHeight="1" x14ac:dyDescent="0.2">
      <c r="B71" s="277"/>
      <c r="C71" s="279"/>
      <c r="D71" s="888" t="s">
        <v>143</v>
      </c>
      <c r="E71" s="889"/>
      <c r="F71" s="79" t="s">
        <v>144</v>
      </c>
      <c r="G71" s="897">
        <v>420000000</v>
      </c>
      <c r="H71" s="897"/>
      <c r="I71" s="897"/>
      <c r="J71" s="898"/>
      <c r="K71" s="896"/>
      <c r="L71" s="890" t="s">
        <v>207</v>
      </c>
      <c r="M71" s="890" t="s">
        <v>201</v>
      </c>
      <c r="N71" s="41"/>
      <c r="O71" s="109">
        <f t="shared" si="1"/>
        <v>1.2230370237882311</v>
      </c>
      <c r="P71" s="40" t="s">
        <v>205</v>
      </c>
      <c r="Q71" s="866">
        <f t="shared" si="0"/>
        <v>343407429.07282829</v>
      </c>
      <c r="R71" s="867"/>
      <c r="S71" s="887"/>
      <c r="T71" s="887"/>
      <c r="U71" s="887"/>
    </row>
    <row r="72" spans="2:21" ht="31.5" customHeight="1" x14ac:dyDescent="0.2">
      <c r="B72" s="277"/>
      <c r="C72" s="279"/>
      <c r="D72" s="888" t="s">
        <v>143</v>
      </c>
      <c r="E72" s="889"/>
      <c r="F72" s="79" t="s">
        <v>144</v>
      </c>
      <c r="G72" s="897">
        <v>75000000</v>
      </c>
      <c r="H72" s="897"/>
      <c r="I72" s="897"/>
      <c r="J72" s="896"/>
      <c r="K72" s="896"/>
      <c r="L72" s="890" t="s">
        <v>208</v>
      </c>
      <c r="M72" s="890" t="s">
        <v>201</v>
      </c>
      <c r="N72" s="41"/>
      <c r="O72" s="109">
        <f t="shared" ref="O72:O79" si="2">137.4/111.82</f>
        <v>1.2287605079592203</v>
      </c>
      <c r="P72" s="40" t="s">
        <v>209</v>
      </c>
      <c r="Q72" s="866">
        <f t="shared" si="0"/>
        <v>61037117.903930128</v>
      </c>
      <c r="R72" s="867"/>
      <c r="S72" s="887"/>
      <c r="T72" s="887"/>
      <c r="U72" s="887"/>
    </row>
    <row r="73" spans="2:21" ht="31.5" customHeight="1" x14ac:dyDescent="0.2">
      <c r="B73" s="277"/>
      <c r="C73" s="279"/>
      <c r="D73" s="888" t="s">
        <v>143</v>
      </c>
      <c r="E73" s="889"/>
      <c r="F73" s="79" t="s">
        <v>144</v>
      </c>
      <c r="G73" s="897">
        <v>280000000</v>
      </c>
      <c r="H73" s="897"/>
      <c r="I73" s="897"/>
      <c r="J73" s="896"/>
      <c r="K73" s="896"/>
      <c r="L73" s="890" t="s">
        <v>210</v>
      </c>
      <c r="M73" s="890" t="s">
        <v>201</v>
      </c>
      <c r="N73" s="41"/>
      <c r="O73" s="109">
        <f t="shared" si="2"/>
        <v>1.2287605079592203</v>
      </c>
      <c r="P73" s="40" t="s">
        <v>209</v>
      </c>
      <c r="Q73" s="866">
        <f t="shared" si="0"/>
        <v>227871906.84133914</v>
      </c>
      <c r="R73" s="867"/>
      <c r="S73" s="887"/>
      <c r="T73" s="887"/>
      <c r="U73" s="887"/>
    </row>
    <row r="74" spans="2:21" ht="31.5" customHeight="1" x14ac:dyDescent="0.2">
      <c r="B74" s="277"/>
      <c r="C74" s="279"/>
      <c r="D74" s="888" t="s">
        <v>143</v>
      </c>
      <c r="E74" s="889"/>
      <c r="F74" s="79" t="s">
        <v>144</v>
      </c>
      <c r="G74" s="897">
        <v>50000000</v>
      </c>
      <c r="H74" s="897"/>
      <c r="I74" s="897"/>
      <c r="J74" s="896"/>
      <c r="K74" s="896"/>
      <c r="L74" s="890" t="s">
        <v>211</v>
      </c>
      <c r="M74" s="890" t="s">
        <v>201</v>
      </c>
      <c r="N74" s="41"/>
      <c r="O74" s="109">
        <f t="shared" si="2"/>
        <v>1.2287605079592203</v>
      </c>
      <c r="P74" s="40" t="s">
        <v>209</v>
      </c>
      <c r="Q74" s="866">
        <f t="shared" si="0"/>
        <v>40691411.935953416</v>
      </c>
      <c r="R74" s="867"/>
      <c r="S74" s="887"/>
      <c r="T74" s="887"/>
      <c r="U74" s="887"/>
    </row>
    <row r="75" spans="2:21" ht="31.5" customHeight="1" x14ac:dyDescent="0.2">
      <c r="B75" s="277"/>
      <c r="C75" s="279"/>
      <c r="D75" s="888" t="s">
        <v>143</v>
      </c>
      <c r="E75" s="889"/>
      <c r="F75" s="79" t="s">
        <v>144</v>
      </c>
      <c r="G75" s="897">
        <v>187500000</v>
      </c>
      <c r="H75" s="897"/>
      <c r="I75" s="897"/>
      <c r="J75" s="896"/>
      <c r="K75" s="896"/>
      <c r="L75" s="890" t="s">
        <v>212</v>
      </c>
      <c r="M75" s="890" t="s">
        <v>201</v>
      </c>
      <c r="N75" s="41"/>
      <c r="O75" s="109">
        <f t="shared" si="2"/>
        <v>1.2287605079592203</v>
      </c>
      <c r="P75" s="40" t="s">
        <v>209</v>
      </c>
      <c r="Q75" s="866">
        <f t="shared" si="0"/>
        <v>152592794.75982532</v>
      </c>
      <c r="R75" s="867"/>
      <c r="S75" s="887"/>
      <c r="T75" s="887"/>
      <c r="U75" s="887"/>
    </row>
    <row r="76" spans="2:21" ht="31.5" customHeight="1" x14ac:dyDescent="0.2">
      <c r="B76" s="277"/>
      <c r="C76" s="279"/>
      <c r="D76" s="888" t="s">
        <v>143</v>
      </c>
      <c r="E76" s="889"/>
      <c r="F76" s="79" t="s">
        <v>144</v>
      </c>
      <c r="G76" s="897">
        <v>100000000</v>
      </c>
      <c r="H76" s="897"/>
      <c r="I76" s="897"/>
      <c r="J76" s="896"/>
      <c r="K76" s="896"/>
      <c r="L76" s="890" t="s">
        <v>213</v>
      </c>
      <c r="M76" s="890" t="s">
        <v>201</v>
      </c>
      <c r="N76" s="41"/>
      <c r="O76" s="109">
        <f t="shared" si="2"/>
        <v>1.2287605079592203</v>
      </c>
      <c r="P76" s="40" t="s">
        <v>209</v>
      </c>
      <c r="Q76" s="866">
        <f t="shared" si="0"/>
        <v>81382823.871906832</v>
      </c>
      <c r="R76" s="867"/>
      <c r="S76" s="887"/>
      <c r="T76" s="887"/>
      <c r="U76" s="887"/>
    </row>
    <row r="77" spans="2:21" ht="31.5" customHeight="1" x14ac:dyDescent="0.2">
      <c r="B77" s="277"/>
      <c r="C77" s="279"/>
      <c r="D77" s="888" t="s">
        <v>143</v>
      </c>
      <c r="E77" s="889"/>
      <c r="F77" s="79" t="s">
        <v>144</v>
      </c>
      <c r="G77" s="897">
        <v>187500000</v>
      </c>
      <c r="H77" s="897"/>
      <c r="I77" s="897"/>
      <c r="J77" s="896"/>
      <c r="K77" s="896"/>
      <c r="L77" s="890" t="s">
        <v>214</v>
      </c>
      <c r="M77" s="890" t="s">
        <v>201</v>
      </c>
      <c r="N77" s="41"/>
      <c r="O77" s="109">
        <f t="shared" si="2"/>
        <v>1.2287605079592203</v>
      </c>
      <c r="P77" s="40" t="s">
        <v>209</v>
      </c>
      <c r="Q77" s="866">
        <f t="shared" si="0"/>
        <v>152592794.75982532</v>
      </c>
      <c r="R77" s="867"/>
      <c r="S77" s="887"/>
      <c r="T77" s="887"/>
      <c r="U77" s="887"/>
    </row>
    <row r="78" spans="2:21" ht="31.5" customHeight="1" x14ac:dyDescent="0.2">
      <c r="B78" s="277"/>
      <c r="C78" s="279"/>
      <c r="D78" s="888" t="s">
        <v>143</v>
      </c>
      <c r="E78" s="889"/>
      <c r="F78" s="79" t="s">
        <v>144</v>
      </c>
      <c r="G78" s="897">
        <v>90000000</v>
      </c>
      <c r="H78" s="897"/>
      <c r="I78" s="897"/>
      <c r="J78" s="896"/>
      <c r="K78" s="896"/>
      <c r="L78" s="890" t="s">
        <v>214</v>
      </c>
      <c r="M78" s="890" t="s">
        <v>201</v>
      </c>
      <c r="N78" s="41"/>
      <c r="O78" s="109">
        <f t="shared" si="2"/>
        <v>1.2287605079592203</v>
      </c>
      <c r="P78" s="40" t="s">
        <v>209</v>
      </c>
      <c r="Q78" s="866">
        <f t="shared" si="0"/>
        <v>73244541.484716147</v>
      </c>
      <c r="R78" s="867"/>
      <c r="S78" s="887"/>
      <c r="T78" s="887"/>
      <c r="U78" s="887"/>
    </row>
    <row r="79" spans="2:21" ht="31.5" customHeight="1" x14ac:dyDescent="0.2">
      <c r="B79" s="277"/>
      <c r="C79" s="279"/>
      <c r="D79" s="888" t="s">
        <v>143</v>
      </c>
      <c r="E79" s="889"/>
      <c r="F79" s="79" t="s">
        <v>144</v>
      </c>
      <c r="G79" s="897">
        <v>25000000</v>
      </c>
      <c r="H79" s="897"/>
      <c r="I79" s="897"/>
      <c r="J79" s="898"/>
      <c r="K79" s="896"/>
      <c r="L79" s="890" t="s">
        <v>215</v>
      </c>
      <c r="M79" s="890" t="s">
        <v>201</v>
      </c>
      <c r="N79" s="41"/>
      <c r="O79" s="109">
        <f t="shared" si="2"/>
        <v>1.2287605079592203</v>
      </c>
      <c r="P79" s="40" t="s">
        <v>209</v>
      </c>
      <c r="Q79" s="866">
        <f t="shared" ref="Q79:Q110" si="3">+G79/O79</f>
        <v>20345705.967976708</v>
      </c>
      <c r="R79" s="867"/>
      <c r="S79" s="887"/>
      <c r="T79" s="887"/>
      <c r="U79" s="887"/>
    </row>
    <row r="80" spans="2:21" ht="31.5" customHeight="1" x14ac:dyDescent="0.2">
      <c r="B80" s="277"/>
      <c r="C80" s="279"/>
      <c r="D80" s="888" t="s">
        <v>143</v>
      </c>
      <c r="E80" s="889"/>
      <c r="F80" s="79" t="s">
        <v>144</v>
      </c>
      <c r="G80" s="897">
        <v>15000000</v>
      </c>
      <c r="H80" s="897"/>
      <c r="I80" s="897"/>
      <c r="J80" s="898"/>
      <c r="K80" s="896"/>
      <c r="L80" s="890" t="s">
        <v>216</v>
      </c>
      <c r="M80" s="890" t="s">
        <v>201</v>
      </c>
      <c r="N80" s="41"/>
      <c r="O80" s="109">
        <f>138.05/111.82</f>
        <v>1.2345734215703812</v>
      </c>
      <c r="P80" s="40" t="s">
        <v>217</v>
      </c>
      <c r="Q80" s="866">
        <f t="shared" si="3"/>
        <v>12149945.67185802</v>
      </c>
      <c r="R80" s="867"/>
      <c r="S80" s="887"/>
      <c r="T80" s="887"/>
      <c r="U80" s="887"/>
    </row>
    <row r="81" spans="2:21" ht="31.5" customHeight="1" x14ac:dyDescent="0.2">
      <c r="B81" s="277"/>
      <c r="C81" s="279"/>
      <c r="D81" s="888" t="s">
        <v>143</v>
      </c>
      <c r="E81" s="889"/>
      <c r="F81" s="79" t="s">
        <v>144</v>
      </c>
      <c r="G81" s="897">
        <v>10000000</v>
      </c>
      <c r="H81" s="897"/>
      <c r="I81" s="897"/>
      <c r="J81" s="898"/>
      <c r="K81" s="896"/>
      <c r="L81" s="890" t="s">
        <v>218</v>
      </c>
      <c r="M81" s="890" t="s">
        <v>201</v>
      </c>
      <c r="N81" s="41"/>
      <c r="O81" s="109">
        <f>138.05/111.82</f>
        <v>1.2345734215703812</v>
      </c>
      <c r="P81" s="40" t="s">
        <v>219</v>
      </c>
      <c r="Q81" s="866">
        <f t="shared" si="3"/>
        <v>8099963.7812386798</v>
      </c>
      <c r="R81" s="867"/>
      <c r="S81" s="887"/>
      <c r="T81" s="887"/>
      <c r="U81" s="887"/>
    </row>
    <row r="82" spans="2:21" ht="31.5" customHeight="1" x14ac:dyDescent="0.2">
      <c r="B82" s="195"/>
      <c r="C82" s="197"/>
      <c r="D82" s="888" t="s">
        <v>143</v>
      </c>
      <c r="E82" s="889"/>
      <c r="F82" s="79" t="s">
        <v>144</v>
      </c>
      <c r="G82" s="897">
        <v>2336000000</v>
      </c>
      <c r="H82" s="897"/>
      <c r="I82" s="897"/>
      <c r="J82" s="896"/>
      <c r="K82" s="896"/>
      <c r="L82" s="890">
        <v>43196</v>
      </c>
      <c r="M82" s="890"/>
      <c r="N82" s="41"/>
      <c r="O82" s="109">
        <f>141.05/111.82</f>
        <v>1.2614022536218925</v>
      </c>
      <c r="P82" s="40" t="s">
        <v>220</v>
      </c>
      <c r="Q82" s="866">
        <f t="shared" si="3"/>
        <v>1851907266.9266214</v>
      </c>
      <c r="R82" s="867"/>
      <c r="S82" s="891"/>
      <c r="T82" s="892"/>
      <c r="U82" s="893"/>
    </row>
    <row r="83" spans="2:21" ht="31.5" customHeight="1" x14ac:dyDescent="0.2">
      <c r="B83" s="195"/>
      <c r="C83" s="197"/>
      <c r="D83" s="888" t="s">
        <v>143</v>
      </c>
      <c r="E83" s="889"/>
      <c r="F83" s="79" t="s">
        <v>144</v>
      </c>
      <c r="G83" s="897">
        <v>3504000000</v>
      </c>
      <c r="H83" s="897"/>
      <c r="I83" s="897"/>
      <c r="J83" s="896"/>
      <c r="K83" s="896"/>
      <c r="L83" s="890">
        <v>43200</v>
      </c>
      <c r="M83" s="890"/>
      <c r="N83" s="41"/>
      <c r="O83" s="109">
        <f t="shared" ref="O83:O84" si="4">141.05/111.82</f>
        <v>1.2614022536218925</v>
      </c>
      <c r="P83" s="40" t="s">
        <v>220</v>
      </c>
      <c r="Q83" s="866">
        <f t="shared" si="3"/>
        <v>2777860900.3899322</v>
      </c>
      <c r="R83" s="867"/>
      <c r="S83" s="891"/>
      <c r="T83" s="892"/>
      <c r="U83" s="893"/>
    </row>
    <row r="84" spans="2:21" ht="31.5" customHeight="1" x14ac:dyDescent="0.2">
      <c r="B84" s="277"/>
      <c r="C84" s="279"/>
      <c r="D84" s="888" t="s">
        <v>143</v>
      </c>
      <c r="E84" s="889"/>
      <c r="F84" s="79" t="s">
        <v>144</v>
      </c>
      <c r="G84" s="897">
        <v>3504000000</v>
      </c>
      <c r="H84" s="897"/>
      <c r="I84" s="897"/>
      <c r="J84" s="896"/>
      <c r="K84" s="896"/>
      <c r="L84" s="890">
        <v>43200</v>
      </c>
      <c r="M84" s="890"/>
      <c r="N84" s="41"/>
      <c r="O84" s="109">
        <f t="shared" si="4"/>
        <v>1.2614022536218925</v>
      </c>
      <c r="P84" s="40" t="s">
        <v>220</v>
      </c>
      <c r="Q84" s="866">
        <f t="shared" si="3"/>
        <v>2777860900.3899322</v>
      </c>
      <c r="R84" s="867"/>
      <c r="S84" s="887"/>
      <c r="T84" s="887"/>
      <c r="U84" s="887"/>
    </row>
    <row r="85" spans="2:21" ht="31.5" customHeight="1" x14ac:dyDescent="0.2">
      <c r="B85" s="195"/>
      <c r="C85" s="197"/>
      <c r="D85" s="888" t="s">
        <v>143</v>
      </c>
      <c r="E85" s="889"/>
      <c r="F85" s="79" t="s">
        <v>144</v>
      </c>
      <c r="G85" s="866">
        <v>18750000000</v>
      </c>
      <c r="H85" s="867"/>
      <c r="I85" s="207"/>
      <c r="J85" s="896"/>
      <c r="K85" s="896"/>
      <c r="L85" s="890">
        <v>43304</v>
      </c>
      <c r="M85" s="890"/>
      <c r="N85" s="72"/>
      <c r="O85" s="109">
        <f>142.28/111.82</f>
        <v>1.272402074763012</v>
      </c>
      <c r="P85" s="51" t="s">
        <v>393</v>
      </c>
      <c r="Q85" s="866">
        <f t="shared" si="3"/>
        <v>14735908068.597132</v>
      </c>
      <c r="R85" s="867"/>
      <c r="S85" s="891" t="s">
        <v>395</v>
      </c>
      <c r="T85" s="892"/>
      <c r="U85" s="893"/>
    </row>
    <row r="86" spans="2:21" ht="40.5" customHeight="1" x14ac:dyDescent="0.2">
      <c r="B86" s="195"/>
      <c r="C86" s="197"/>
      <c r="D86" s="888" t="s">
        <v>143</v>
      </c>
      <c r="E86" s="889"/>
      <c r="F86" s="79" t="s">
        <v>144</v>
      </c>
      <c r="G86" s="866">
        <v>6250000000</v>
      </c>
      <c r="H86" s="867"/>
      <c r="I86" s="207"/>
      <c r="J86" s="896"/>
      <c r="K86" s="896"/>
      <c r="L86" s="890">
        <v>43326</v>
      </c>
      <c r="M86" s="890"/>
      <c r="N86" s="72"/>
      <c r="O86" s="109">
        <f>142.1/111.82</f>
        <v>1.2707923448399214</v>
      </c>
      <c r="P86" s="51" t="s">
        <v>396</v>
      </c>
      <c r="Q86" s="866">
        <f t="shared" si="3"/>
        <v>4918191414.4968328</v>
      </c>
      <c r="R86" s="867"/>
      <c r="S86" s="891" t="s">
        <v>395</v>
      </c>
      <c r="T86" s="892"/>
      <c r="U86" s="893"/>
    </row>
    <row r="87" spans="2:21" ht="40.5" customHeight="1" x14ac:dyDescent="0.2">
      <c r="B87" s="195"/>
      <c r="C87" s="197"/>
      <c r="D87" s="888" t="s">
        <v>143</v>
      </c>
      <c r="E87" s="889"/>
      <c r="F87" s="79" t="s">
        <v>144</v>
      </c>
      <c r="G87" s="866">
        <v>1200000000</v>
      </c>
      <c r="H87" s="867"/>
      <c r="I87" s="207"/>
      <c r="J87" s="896"/>
      <c r="K87" s="896"/>
      <c r="L87" s="890">
        <v>43349</v>
      </c>
      <c r="M87" s="890"/>
      <c r="N87" s="72"/>
      <c r="O87" s="109">
        <f>142.27/111.82</f>
        <v>1.2723126453228404</v>
      </c>
      <c r="P87" s="51" t="s">
        <v>397</v>
      </c>
      <c r="Q87" s="866">
        <f t="shared" si="3"/>
        <v>943164405.70745754</v>
      </c>
      <c r="R87" s="867"/>
      <c r="S87" s="891" t="s">
        <v>395</v>
      </c>
      <c r="T87" s="892"/>
      <c r="U87" s="893"/>
    </row>
    <row r="88" spans="2:21" ht="40.5" customHeight="1" x14ac:dyDescent="0.2">
      <c r="B88" s="195"/>
      <c r="C88" s="197"/>
      <c r="D88" s="888" t="s">
        <v>143</v>
      </c>
      <c r="E88" s="889"/>
      <c r="F88" s="79" t="s">
        <v>144</v>
      </c>
      <c r="G88" s="866">
        <v>31260000000</v>
      </c>
      <c r="H88" s="867"/>
      <c r="I88" s="207"/>
      <c r="J88" s="896"/>
      <c r="K88" s="896"/>
      <c r="L88" s="890">
        <v>43350</v>
      </c>
      <c r="M88" s="890"/>
      <c r="N88" s="72"/>
      <c r="O88" s="109">
        <f>142.27/111.82</f>
        <v>1.2723126453228404</v>
      </c>
      <c r="P88" s="51" t="s">
        <v>397</v>
      </c>
      <c r="Q88" s="866">
        <f t="shared" si="3"/>
        <v>24569432768.679268</v>
      </c>
      <c r="R88" s="867"/>
      <c r="S88" s="891" t="s">
        <v>395</v>
      </c>
      <c r="T88" s="892"/>
      <c r="U88" s="893"/>
    </row>
    <row r="89" spans="2:21" ht="40.5" customHeight="1" x14ac:dyDescent="0.2">
      <c r="B89" s="195"/>
      <c r="C89" s="197"/>
      <c r="D89" s="888" t="s">
        <v>143</v>
      </c>
      <c r="E89" s="889"/>
      <c r="F89" s="79" t="s">
        <v>144</v>
      </c>
      <c r="G89" s="866">
        <v>774948587</v>
      </c>
      <c r="H89" s="867"/>
      <c r="I89" s="207"/>
      <c r="J89" s="896"/>
      <c r="K89" s="896"/>
      <c r="L89" s="890">
        <v>43367</v>
      </c>
      <c r="M89" s="890"/>
      <c r="N89" s="72"/>
      <c r="O89" s="109">
        <f t="shared" ref="O89:O92" si="5">142.27/111.82</f>
        <v>1.2723126453228404</v>
      </c>
      <c r="P89" s="51" t="s">
        <v>397</v>
      </c>
      <c r="Q89" s="866">
        <f t="shared" si="3"/>
        <v>609086602.92640746</v>
      </c>
      <c r="R89" s="867"/>
      <c r="S89" s="891" t="s">
        <v>395</v>
      </c>
      <c r="T89" s="892"/>
      <c r="U89" s="893"/>
    </row>
    <row r="90" spans="2:21" ht="40.5" customHeight="1" x14ac:dyDescent="0.2">
      <c r="B90" s="195"/>
      <c r="C90" s="197"/>
      <c r="D90" s="888" t="s">
        <v>143</v>
      </c>
      <c r="E90" s="889"/>
      <c r="F90" s="79" t="s">
        <v>144</v>
      </c>
      <c r="G90" s="866">
        <v>500000000</v>
      </c>
      <c r="H90" s="867"/>
      <c r="I90" s="207"/>
      <c r="J90" s="896"/>
      <c r="K90" s="896"/>
      <c r="L90" s="890">
        <v>43368</v>
      </c>
      <c r="M90" s="890"/>
      <c r="N90" s="72"/>
      <c r="O90" s="109">
        <f t="shared" si="5"/>
        <v>1.2723126453228404</v>
      </c>
      <c r="P90" s="51" t="s">
        <v>397</v>
      </c>
      <c r="Q90" s="866">
        <f t="shared" si="3"/>
        <v>392985169.044774</v>
      </c>
      <c r="R90" s="867"/>
      <c r="S90" s="891" t="s">
        <v>395</v>
      </c>
      <c r="T90" s="892"/>
      <c r="U90" s="893"/>
    </row>
    <row r="91" spans="2:21" ht="40.5" customHeight="1" x14ac:dyDescent="0.2">
      <c r="B91" s="195"/>
      <c r="C91" s="197"/>
      <c r="D91" s="888" t="s">
        <v>143</v>
      </c>
      <c r="E91" s="889"/>
      <c r="F91" s="79" t="s">
        <v>144</v>
      </c>
      <c r="G91" s="866">
        <v>15938500</v>
      </c>
      <c r="H91" s="867"/>
      <c r="I91" s="207"/>
      <c r="J91" s="896"/>
      <c r="K91" s="896"/>
      <c r="L91" s="890">
        <v>43369</v>
      </c>
      <c r="M91" s="890"/>
      <c r="N91" s="72"/>
      <c r="O91" s="109">
        <f t="shared" si="5"/>
        <v>1.2723126453228404</v>
      </c>
      <c r="P91" s="51" t="s">
        <v>397</v>
      </c>
      <c r="Q91" s="866">
        <f t="shared" si="3"/>
        <v>12527188.233640261</v>
      </c>
      <c r="R91" s="867"/>
      <c r="S91" s="891" t="s">
        <v>395</v>
      </c>
      <c r="T91" s="892"/>
      <c r="U91" s="893"/>
    </row>
    <row r="92" spans="2:21" ht="40.5" customHeight="1" x14ac:dyDescent="0.2">
      <c r="B92" s="195"/>
      <c r="C92" s="197"/>
      <c r="D92" s="888" t="s">
        <v>143</v>
      </c>
      <c r="E92" s="889"/>
      <c r="F92" s="79" t="s">
        <v>144</v>
      </c>
      <c r="G92" s="866">
        <v>3849112913</v>
      </c>
      <c r="H92" s="867"/>
      <c r="I92" s="207"/>
      <c r="J92" s="896"/>
      <c r="K92" s="896"/>
      <c r="L92" s="890">
        <v>43370</v>
      </c>
      <c r="M92" s="890"/>
      <c r="N92" s="72"/>
      <c r="O92" s="109">
        <f t="shared" si="5"/>
        <v>1.2723126453228404</v>
      </c>
      <c r="P92" s="51" t="s">
        <v>397</v>
      </c>
      <c r="Q92" s="866">
        <f t="shared" si="3"/>
        <v>3025288577.5754547</v>
      </c>
      <c r="R92" s="867"/>
      <c r="S92" s="891" t="s">
        <v>395</v>
      </c>
      <c r="T92" s="892"/>
      <c r="U92" s="893"/>
    </row>
    <row r="93" spans="2:21" ht="40.5" customHeight="1" x14ac:dyDescent="0.2">
      <c r="B93" s="195"/>
      <c r="C93" s="197"/>
      <c r="D93" s="888" t="s">
        <v>143</v>
      </c>
      <c r="E93" s="889"/>
      <c r="F93" s="79" t="s">
        <v>144</v>
      </c>
      <c r="G93" s="866">
        <v>22318303139</v>
      </c>
      <c r="H93" s="867"/>
      <c r="I93" s="207"/>
      <c r="J93" s="896"/>
      <c r="K93" s="896"/>
      <c r="L93" s="890">
        <v>43383</v>
      </c>
      <c r="M93" s="890"/>
      <c r="N93" s="72"/>
      <c r="O93" s="109">
        <f>142.5/111.82</f>
        <v>1.2743695224467895</v>
      </c>
      <c r="P93" s="51" t="s">
        <v>403</v>
      </c>
      <c r="Q93" s="866">
        <f t="shared" si="3"/>
        <v>17513211628.091087</v>
      </c>
      <c r="R93" s="867"/>
      <c r="S93" s="891"/>
      <c r="T93" s="892"/>
      <c r="U93" s="893"/>
    </row>
    <row r="94" spans="2:21" ht="40.5" customHeight="1" x14ac:dyDescent="0.2">
      <c r="B94" s="195"/>
      <c r="C94" s="197"/>
      <c r="D94" s="888" t="s">
        <v>143</v>
      </c>
      <c r="E94" s="889"/>
      <c r="F94" s="79" t="s">
        <v>144</v>
      </c>
      <c r="G94" s="866">
        <v>134904238</v>
      </c>
      <c r="H94" s="867"/>
      <c r="I94" s="207"/>
      <c r="J94" s="896"/>
      <c r="K94" s="896"/>
      <c r="L94" s="890">
        <v>43383</v>
      </c>
      <c r="M94" s="890"/>
      <c r="N94" s="72"/>
      <c r="O94" s="109">
        <f t="shared" ref="O94:O96" si="6">142.5/111.82</f>
        <v>1.2743695224467895</v>
      </c>
      <c r="P94" s="51" t="s">
        <v>403</v>
      </c>
      <c r="Q94" s="866">
        <f t="shared" si="3"/>
        <v>105859592.23270175</v>
      </c>
      <c r="R94" s="867"/>
      <c r="S94" s="891"/>
      <c r="T94" s="892"/>
      <c r="U94" s="893"/>
    </row>
    <row r="95" spans="2:21" ht="40.5" customHeight="1" x14ac:dyDescent="0.2">
      <c r="B95" s="195"/>
      <c r="C95" s="197"/>
      <c r="D95" s="888" t="s">
        <v>143</v>
      </c>
      <c r="E95" s="889"/>
      <c r="F95" s="79" t="s">
        <v>144</v>
      </c>
      <c r="G95" s="866">
        <v>22183398901</v>
      </c>
      <c r="H95" s="867"/>
      <c r="I95" s="207"/>
      <c r="J95" s="896"/>
      <c r="K95" s="896"/>
      <c r="L95" s="890">
        <v>43383</v>
      </c>
      <c r="M95" s="890"/>
      <c r="N95" s="72"/>
      <c r="O95" s="109">
        <f t="shared" si="6"/>
        <v>1.2743695224467895</v>
      </c>
      <c r="P95" s="51" t="s">
        <v>403</v>
      </c>
      <c r="Q95" s="866">
        <f t="shared" si="3"/>
        <v>17407352035.858387</v>
      </c>
      <c r="R95" s="867"/>
      <c r="S95" s="891"/>
      <c r="T95" s="892"/>
      <c r="U95" s="893"/>
    </row>
    <row r="96" spans="2:21" ht="40.5" customHeight="1" x14ac:dyDescent="0.2">
      <c r="B96" s="195"/>
      <c r="C96" s="197"/>
      <c r="D96" s="888" t="s">
        <v>143</v>
      </c>
      <c r="E96" s="889"/>
      <c r="F96" s="79" t="s">
        <v>144</v>
      </c>
      <c r="G96" s="866">
        <v>385000000</v>
      </c>
      <c r="H96" s="867"/>
      <c r="I96" s="207"/>
      <c r="J96" s="896"/>
      <c r="K96" s="896"/>
      <c r="L96" s="890">
        <v>43399</v>
      </c>
      <c r="M96" s="890"/>
      <c r="N96" s="72"/>
      <c r="O96" s="109">
        <f t="shared" si="6"/>
        <v>1.2743695224467895</v>
      </c>
      <c r="P96" s="51" t="s">
        <v>403</v>
      </c>
      <c r="Q96" s="866">
        <f t="shared" si="3"/>
        <v>302110175.43859649</v>
      </c>
      <c r="R96" s="867"/>
      <c r="S96" s="891" t="s">
        <v>395</v>
      </c>
      <c r="T96" s="892"/>
      <c r="U96" s="893"/>
    </row>
    <row r="97" spans="2:21" ht="40.5" customHeight="1" x14ac:dyDescent="0.2">
      <c r="B97" s="195"/>
      <c r="C97" s="197"/>
      <c r="D97" s="888" t="s">
        <v>143</v>
      </c>
      <c r="E97" s="889"/>
      <c r="F97" s="79" t="s">
        <v>144</v>
      </c>
      <c r="G97" s="866">
        <v>14493870000</v>
      </c>
      <c r="H97" s="867"/>
      <c r="I97" s="207"/>
      <c r="J97" s="896"/>
      <c r="K97" s="896"/>
      <c r="L97" s="890">
        <v>43431</v>
      </c>
      <c r="M97" s="890"/>
      <c r="N97" s="72"/>
      <c r="O97" s="109">
        <f>142.67/111.82</f>
        <v>1.2758898229297084</v>
      </c>
      <c r="P97" s="51" t="s">
        <v>409</v>
      </c>
      <c r="Q97" s="866">
        <f t="shared" si="3"/>
        <v>11359813159.03834</v>
      </c>
      <c r="R97" s="867"/>
      <c r="S97" s="891" t="s">
        <v>395</v>
      </c>
      <c r="T97" s="892"/>
      <c r="U97" s="893"/>
    </row>
    <row r="98" spans="2:21" ht="40.5" customHeight="1" x14ac:dyDescent="0.2">
      <c r="B98" s="195"/>
      <c r="C98" s="197"/>
      <c r="D98" s="888" t="s">
        <v>143</v>
      </c>
      <c r="E98" s="889"/>
      <c r="F98" s="79" t="s">
        <v>144</v>
      </c>
      <c r="G98" s="866">
        <v>4980000000</v>
      </c>
      <c r="H98" s="867"/>
      <c r="I98" s="207"/>
      <c r="J98" s="42"/>
      <c r="K98" s="42"/>
      <c r="L98" s="890">
        <v>43494</v>
      </c>
      <c r="M98" s="890"/>
      <c r="N98" s="72"/>
      <c r="O98" s="109">
        <f>100/78.05</f>
        <v>1.2812299807815504</v>
      </c>
      <c r="P98" s="51" t="s">
        <v>426</v>
      </c>
      <c r="Q98" s="866">
        <f t="shared" si="3"/>
        <v>3886889999.9999995</v>
      </c>
      <c r="R98" s="867"/>
      <c r="S98" s="891" t="s">
        <v>432</v>
      </c>
      <c r="T98" s="892"/>
      <c r="U98" s="893"/>
    </row>
    <row r="99" spans="2:21" ht="40.5" customHeight="1" x14ac:dyDescent="0.2">
      <c r="B99" s="195"/>
      <c r="C99" s="197"/>
      <c r="D99" s="888" t="s">
        <v>143</v>
      </c>
      <c r="E99" s="889"/>
      <c r="F99" s="79" t="s">
        <v>144</v>
      </c>
      <c r="G99" s="866">
        <v>645000000</v>
      </c>
      <c r="H99" s="867"/>
      <c r="I99" s="207"/>
      <c r="J99" s="42"/>
      <c r="K99" s="42"/>
      <c r="L99" s="890">
        <v>43495</v>
      </c>
      <c r="M99" s="890"/>
      <c r="N99" s="72"/>
      <c r="O99" s="109">
        <f>100/78.05</f>
        <v>1.2812299807815504</v>
      </c>
      <c r="P99" s="51" t="s">
        <v>426</v>
      </c>
      <c r="Q99" s="866">
        <f t="shared" si="3"/>
        <v>503422499.99999994</v>
      </c>
      <c r="R99" s="867"/>
      <c r="S99" s="891" t="s">
        <v>432</v>
      </c>
      <c r="T99" s="892"/>
      <c r="U99" s="893"/>
    </row>
    <row r="100" spans="2:21" ht="40.5" customHeight="1" x14ac:dyDescent="0.2">
      <c r="B100" s="195"/>
      <c r="C100" s="197"/>
      <c r="D100" s="888" t="s">
        <v>143</v>
      </c>
      <c r="E100" s="889"/>
      <c r="F100" s="79" t="s">
        <v>144</v>
      </c>
      <c r="G100" s="866">
        <v>16875000000</v>
      </c>
      <c r="H100" s="867"/>
      <c r="I100" s="207"/>
      <c r="J100" s="42"/>
      <c r="K100" s="42"/>
      <c r="L100" s="890">
        <v>43497</v>
      </c>
      <c r="M100" s="890"/>
      <c r="N100" s="72"/>
      <c r="O100" s="109">
        <f>100/78.05</f>
        <v>1.2812299807815504</v>
      </c>
      <c r="P100" s="51" t="s">
        <v>426</v>
      </c>
      <c r="Q100" s="866">
        <f t="shared" si="3"/>
        <v>13170937500</v>
      </c>
      <c r="R100" s="867"/>
      <c r="S100" s="891" t="s">
        <v>432</v>
      </c>
      <c r="T100" s="892"/>
      <c r="U100" s="893"/>
    </row>
    <row r="101" spans="2:21" ht="40.5" customHeight="1" x14ac:dyDescent="0.2">
      <c r="B101" s="195"/>
      <c r="C101" s="197"/>
      <c r="D101" s="888" t="s">
        <v>143</v>
      </c>
      <c r="E101" s="889"/>
      <c r="F101" s="79" t="s">
        <v>144</v>
      </c>
      <c r="G101" s="866">
        <v>9562500000</v>
      </c>
      <c r="H101" s="867"/>
      <c r="I101" s="207"/>
      <c r="J101" s="42"/>
      <c r="K101" s="42"/>
      <c r="L101" s="890">
        <v>43504</v>
      </c>
      <c r="M101" s="890"/>
      <c r="N101" s="72"/>
      <c r="O101" s="109">
        <f>100.6/78.05</f>
        <v>1.2889173606662396</v>
      </c>
      <c r="P101" s="51" t="s">
        <v>428</v>
      </c>
      <c r="Q101" s="866">
        <f t="shared" si="3"/>
        <v>7419017147.1172962</v>
      </c>
      <c r="R101" s="867"/>
      <c r="S101" s="891" t="s">
        <v>432</v>
      </c>
      <c r="T101" s="892"/>
      <c r="U101" s="893"/>
    </row>
    <row r="102" spans="2:21" ht="40.5" customHeight="1" x14ac:dyDescent="0.2">
      <c r="B102" s="195"/>
      <c r="C102" s="197"/>
      <c r="D102" s="888" t="s">
        <v>143</v>
      </c>
      <c r="E102" s="889"/>
      <c r="F102" s="79" t="s">
        <v>144</v>
      </c>
      <c r="G102" s="866">
        <v>9562500000</v>
      </c>
      <c r="H102" s="867"/>
      <c r="I102" s="207"/>
      <c r="J102" s="42"/>
      <c r="K102" s="42"/>
      <c r="L102" s="890">
        <v>43504</v>
      </c>
      <c r="M102" s="890"/>
      <c r="N102" s="72"/>
      <c r="O102" s="109">
        <f t="shared" ref="O102:O103" si="7">100.6/78.05</f>
        <v>1.2889173606662396</v>
      </c>
      <c r="P102" s="51" t="s">
        <v>428</v>
      </c>
      <c r="Q102" s="866">
        <f t="shared" si="3"/>
        <v>7419017147.1172962</v>
      </c>
      <c r="R102" s="867"/>
      <c r="S102" s="891" t="s">
        <v>432</v>
      </c>
      <c r="T102" s="892"/>
      <c r="U102" s="893"/>
    </row>
    <row r="103" spans="2:21" ht="40.5" customHeight="1" x14ac:dyDescent="0.2">
      <c r="B103" s="195"/>
      <c r="C103" s="197"/>
      <c r="D103" s="888" t="s">
        <v>143</v>
      </c>
      <c r="E103" s="889"/>
      <c r="F103" s="79" t="s">
        <v>144</v>
      </c>
      <c r="G103" s="866">
        <v>6375000004.9799995</v>
      </c>
      <c r="H103" s="867"/>
      <c r="I103" s="207"/>
      <c r="J103" s="42"/>
      <c r="K103" s="42"/>
      <c r="L103" s="890">
        <v>43522</v>
      </c>
      <c r="M103" s="890"/>
      <c r="N103" s="72"/>
      <c r="O103" s="109">
        <f t="shared" si="7"/>
        <v>1.2889173606662396</v>
      </c>
      <c r="P103" s="51" t="s">
        <v>428</v>
      </c>
      <c r="Q103" s="866">
        <f t="shared" si="3"/>
        <v>4946011435.275238</v>
      </c>
      <c r="R103" s="867"/>
      <c r="S103" s="891" t="s">
        <v>432</v>
      </c>
      <c r="T103" s="892"/>
      <c r="U103" s="893"/>
    </row>
    <row r="104" spans="2:21" ht="40.5" customHeight="1" x14ac:dyDescent="0.2">
      <c r="B104" s="195"/>
      <c r="C104" s="197"/>
      <c r="D104" s="888" t="s">
        <v>143</v>
      </c>
      <c r="E104" s="889"/>
      <c r="F104" s="79" t="s">
        <v>144</v>
      </c>
      <c r="G104" s="866">
        <v>18000000000</v>
      </c>
      <c r="H104" s="867"/>
      <c r="I104" s="207"/>
      <c r="J104" s="42"/>
      <c r="K104" s="42"/>
      <c r="L104" s="890">
        <v>43544</v>
      </c>
      <c r="M104" s="890"/>
      <c r="N104" s="72"/>
      <c r="O104" s="109">
        <f>101.18/78.05</f>
        <v>1.2963484945547727</v>
      </c>
      <c r="P104" s="51" t="s">
        <v>433</v>
      </c>
      <c r="Q104" s="866">
        <f t="shared" si="3"/>
        <v>13885155169.00573</v>
      </c>
      <c r="R104" s="867"/>
      <c r="S104" s="891" t="s">
        <v>432</v>
      </c>
      <c r="T104" s="892"/>
      <c r="U104" s="893"/>
    </row>
    <row r="105" spans="2:21" ht="40.5" customHeight="1" x14ac:dyDescent="0.2">
      <c r="B105" s="195"/>
      <c r="C105" s="197"/>
      <c r="D105" s="888" t="s">
        <v>143</v>
      </c>
      <c r="E105" s="889"/>
      <c r="F105" s="79" t="s">
        <v>144</v>
      </c>
      <c r="G105" s="866">
        <v>13500000000</v>
      </c>
      <c r="H105" s="867"/>
      <c r="I105" s="207"/>
      <c r="J105" s="42"/>
      <c r="K105" s="42"/>
      <c r="L105" s="890">
        <v>43546</v>
      </c>
      <c r="M105" s="890"/>
      <c r="N105" s="72"/>
      <c r="O105" s="109">
        <f>101.18/78.05</f>
        <v>1.2963484945547727</v>
      </c>
      <c r="P105" s="51" t="s">
        <v>433</v>
      </c>
      <c r="Q105" s="866">
        <f t="shared" si="3"/>
        <v>10413866376.754297</v>
      </c>
      <c r="R105" s="867"/>
      <c r="S105" s="891" t="s">
        <v>432</v>
      </c>
      <c r="T105" s="892"/>
      <c r="U105" s="893"/>
    </row>
    <row r="106" spans="2:21" ht="40.5" customHeight="1" x14ac:dyDescent="0.2">
      <c r="B106" s="195"/>
      <c r="C106" s="197"/>
      <c r="D106" s="888" t="s">
        <v>143</v>
      </c>
      <c r="E106" s="889"/>
      <c r="F106" s="79" t="s">
        <v>144</v>
      </c>
      <c r="G106" s="866">
        <v>8000000000</v>
      </c>
      <c r="H106" s="867"/>
      <c r="I106" s="207"/>
      <c r="J106" s="42"/>
      <c r="K106" s="42"/>
      <c r="L106" s="890">
        <v>43551</v>
      </c>
      <c r="M106" s="890"/>
      <c r="N106" s="72"/>
      <c r="O106" s="109">
        <f>101.18/78.05</f>
        <v>1.2963484945547727</v>
      </c>
      <c r="P106" s="51" t="s">
        <v>433</v>
      </c>
      <c r="Q106" s="866">
        <f t="shared" si="3"/>
        <v>6171180075.113658</v>
      </c>
      <c r="R106" s="867"/>
      <c r="S106" s="891" t="s">
        <v>432</v>
      </c>
      <c r="T106" s="892"/>
      <c r="U106" s="893"/>
    </row>
    <row r="107" spans="2:21" ht="40.5" customHeight="1" x14ac:dyDescent="0.2">
      <c r="B107" s="195"/>
      <c r="C107" s="197"/>
      <c r="D107" s="888" t="s">
        <v>143</v>
      </c>
      <c r="E107" s="889"/>
      <c r="F107" s="79" t="s">
        <v>144</v>
      </c>
      <c r="G107" s="866">
        <v>21527000000</v>
      </c>
      <c r="H107" s="867"/>
      <c r="I107" s="207"/>
      <c r="J107" s="42"/>
      <c r="K107" s="42"/>
      <c r="L107" s="890">
        <v>43570</v>
      </c>
      <c r="M107" s="890"/>
      <c r="N107" s="72"/>
      <c r="O107" s="109">
        <f>101.62/78.05</f>
        <v>1.3019859064702115</v>
      </c>
      <c r="P107" s="51" t="s">
        <v>437</v>
      </c>
      <c r="Q107" s="866">
        <f t="shared" si="3"/>
        <v>16533973135.209602</v>
      </c>
      <c r="R107" s="867"/>
      <c r="S107" s="891" t="s">
        <v>432</v>
      </c>
      <c r="T107" s="892"/>
      <c r="U107" s="893"/>
    </row>
    <row r="108" spans="2:21" ht="40.5" customHeight="1" x14ac:dyDescent="0.2">
      <c r="B108" s="195"/>
      <c r="C108" s="197"/>
      <c r="D108" s="888" t="s">
        <v>143</v>
      </c>
      <c r="E108" s="889"/>
      <c r="F108" s="79" t="s">
        <v>144</v>
      </c>
      <c r="G108" s="866">
        <v>11732000000</v>
      </c>
      <c r="H108" s="867"/>
      <c r="I108" s="207"/>
      <c r="J108" s="42"/>
      <c r="K108" s="42"/>
      <c r="L108" s="890">
        <v>43580</v>
      </c>
      <c r="M108" s="890"/>
      <c r="N108" s="72"/>
      <c r="O108" s="109">
        <f>101.62/78.05</f>
        <v>1.3019859064702115</v>
      </c>
      <c r="P108" s="51" t="s">
        <v>437</v>
      </c>
      <c r="Q108" s="866">
        <f t="shared" si="3"/>
        <v>9010850226.3333988</v>
      </c>
      <c r="R108" s="867"/>
      <c r="S108" s="891" t="s">
        <v>432</v>
      </c>
      <c r="T108" s="892"/>
      <c r="U108" s="893"/>
    </row>
    <row r="109" spans="2:21" ht="42" customHeight="1" x14ac:dyDescent="0.2">
      <c r="B109" s="195"/>
      <c r="C109" s="197"/>
      <c r="D109" s="888" t="s">
        <v>143</v>
      </c>
      <c r="E109" s="889"/>
      <c r="F109" s="79" t="s">
        <v>144</v>
      </c>
      <c r="G109" s="866">
        <v>4875000000</v>
      </c>
      <c r="H109" s="867"/>
      <c r="I109" s="207"/>
      <c r="J109" s="42"/>
      <c r="K109" s="42"/>
      <c r="L109" s="890">
        <v>43581</v>
      </c>
      <c r="M109" s="890"/>
      <c r="N109" s="72"/>
      <c r="O109" s="109">
        <f>101.62/78.05</f>
        <v>1.3019859064702115</v>
      </c>
      <c r="P109" s="51" t="s">
        <v>437</v>
      </c>
      <c r="Q109" s="866">
        <f t="shared" si="3"/>
        <v>3744280161.3855538</v>
      </c>
      <c r="R109" s="867"/>
      <c r="S109" s="891" t="s">
        <v>489</v>
      </c>
      <c r="T109" s="892"/>
      <c r="U109" s="893"/>
    </row>
    <row r="110" spans="2:21" ht="42" customHeight="1" x14ac:dyDescent="0.2">
      <c r="B110" s="195"/>
      <c r="C110" s="197"/>
      <c r="D110" s="888" t="s">
        <v>143</v>
      </c>
      <c r="E110" s="889"/>
      <c r="F110" s="79" t="s">
        <v>144</v>
      </c>
      <c r="G110" s="866">
        <v>3366000000</v>
      </c>
      <c r="H110" s="867"/>
      <c r="I110" s="207"/>
      <c r="J110" s="42"/>
      <c r="K110" s="42"/>
      <c r="L110" s="890">
        <v>43591</v>
      </c>
      <c r="M110" s="890"/>
      <c r="N110" s="72"/>
      <c r="O110" s="109">
        <f>102.12/78.05</f>
        <v>1.3083920563741192</v>
      </c>
      <c r="P110" s="51" t="s">
        <v>491</v>
      </c>
      <c r="Q110" s="866">
        <f t="shared" si="3"/>
        <v>2572623384.253819</v>
      </c>
      <c r="R110" s="867"/>
      <c r="S110" s="891" t="s">
        <v>489</v>
      </c>
      <c r="T110" s="892"/>
      <c r="U110" s="893"/>
    </row>
    <row r="111" spans="2:21" ht="31.5" customHeight="1" x14ac:dyDescent="0.2">
      <c r="B111" s="195"/>
      <c r="C111" s="197"/>
      <c r="D111" s="888"/>
      <c r="E111" s="889"/>
      <c r="F111" s="225" t="s">
        <v>221</v>
      </c>
      <c r="G111" s="894">
        <f>SUM(G15:H110)</f>
        <v>384347324524.47998</v>
      </c>
      <c r="H111" s="895"/>
      <c r="I111" s="207"/>
      <c r="J111" s="42"/>
      <c r="K111" s="42"/>
      <c r="L111" s="43"/>
      <c r="M111" s="43"/>
      <c r="N111" s="44"/>
      <c r="O111" s="44"/>
      <c r="P111" s="44"/>
      <c r="Q111" s="885">
        <f>SUM(Q15:R110)</f>
        <v>309017897125.14862</v>
      </c>
      <c r="R111" s="886"/>
      <c r="S111" s="60"/>
      <c r="T111" s="60"/>
      <c r="U111" s="61"/>
    </row>
    <row r="112" spans="2:21" ht="31.5" customHeight="1" x14ac:dyDescent="0.2">
      <c r="B112" s="277"/>
      <c r="C112" s="279"/>
      <c r="D112" s="888" t="s">
        <v>143</v>
      </c>
      <c r="E112" s="889"/>
      <c r="F112" s="79" t="s">
        <v>222</v>
      </c>
      <c r="G112" s="866">
        <v>578332629.87</v>
      </c>
      <c r="H112" s="867"/>
      <c r="I112" s="207"/>
      <c r="J112" s="42"/>
      <c r="K112" s="42"/>
      <c r="L112" s="890">
        <v>42278</v>
      </c>
      <c r="M112" s="890" t="s">
        <v>201</v>
      </c>
      <c r="N112" s="41"/>
      <c r="O112" s="59">
        <f>123.78/111.82</f>
        <v>1.1069576104453587</v>
      </c>
      <c r="P112" s="40" t="s">
        <v>223</v>
      </c>
      <c r="Q112" s="866">
        <f>+G112/O112</f>
        <v>522452372.53242362</v>
      </c>
      <c r="R112" s="867"/>
      <c r="S112" s="887"/>
      <c r="T112" s="887"/>
      <c r="U112" s="887"/>
    </row>
    <row r="113" spans="1:21" ht="31.5" customHeight="1" x14ac:dyDescent="0.2">
      <c r="B113" s="277"/>
      <c r="C113" s="279"/>
      <c r="D113" s="888" t="s">
        <v>143</v>
      </c>
      <c r="E113" s="889"/>
      <c r="F113" s="79" t="s">
        <v>222</v>
      </c>
      <c r="G113" s="866">
        <v>906673067.28999996</v>
      </c>
      <c r="H113" s="867"/>
      <c r="I113" s="207"/>
      <c r="J113" s="42"/>
      <c r="K113" s="42"/>
      <c r="L113" s="890">
        <v>42369</v>
      </c>
      <c r="M113" s="890" t="s">
        <v>201</v>
      </c>
      <c r="N113" s="41"/>
      <c r="O113" s="109">
        <f>125.37/111.82</f>
        <v>1.1211768914326596</v>
      </c>
      <c r="P113" s="40" t="s">
        <v>204</v>
      </c>
      <c r="Q113" s="866">
        <f>+G113/O113</f>
        <v>808679766.96472681</v>
      </c>
      <c r="R113" s="867"/>
      <c r="S113" s="887"/>
      <c r="T113" s="887"/>
      <c r="U113" s="887"/>
    </row>
    <row r="114" spans="1:21" ht="47.25" customHeight="1" x14ac:dyDescent="0.2">
      <c r="B114" s="198"/>
      <c r="C114" s="200" t="s">
        <v>570</v>
      </c>
      <c r="D114" s="80"/>
      <c r="E114" s="80"/>
      <c r="F114" s="80"/>
      <c r="G114" s="883">
        <f>+G111+G112+G113</f>
        <v>385832330221.63995</v>
      </c>
      <c r="H114" s="884"/>
      <c r="I114" s="45"/>
      <c r="J114" s="42"/>
      <c r="K114" s="42"/>
      <c r="L114" s="43"/>
      <c r="M114" s="43"/>
      <c r="N114" s="44"/>
      <c r="O114" s="44"/>
      <c r="P114" s="44"/>
      <c r="Q114" s="885">
        <f>+Q111+Q112+Q113</f>
        <v>310349029264.64575</v>
      </c>
      <c r="R114" s="886"/>
      <c r="S114" s="46"/>
      <c r="T114" s="46"/>
      <c r="U114" s="47"/>
    </row>
    <row r="115" spans="1:21" ht="31.5" customHeight="1" x14ac:dyDescent="0.2">
      <c r="B115" s="195"/>
      <c r="C115" s="196"/>
      <c r="D115" s="81"/>
      <c r="E115" s="81"/>
      <c r="F115" s="81"/>
      <c r="G115" s="107"/>
      <c r="H115" s="107"/>
      <c r="I115" s="107"/>
      <c r="J115" s="42"/>
      <c r="K115" s="42"/>
      <c r="L115" s="43"/>
      <c r="M115" s="43"/>
      <c r="N115" s="44"/>
      <c r="O115" s="44"/>
      <c r="P115" s="44"/>
      <c r="Q115" s="107"/>
      <c r="R115" s="107"/>
      <c r="S115" s="46"/>
      <c r="T115" s="46"/>
      <c r="U115" s="47"/>
    </row>
    <row r="116" spans="1:21" ht="31.5" customHeight="1" x14ac:dyDescent="0.2">
      <c r="A116" s="1" t="s">
        <v>571</v>
      </c>
      <c r="B116" s="502" t="s">
        <v>224</v>
      </c>
      <c r="C116" s="503"/>
      <c r="D116" s="503"/>
      <c r="E116" s="503"/>
      <c r="F116" s="503"/>
      <c r="G116" s="503"/>
      <c r="H116" s="503"/>
      <c r="I116" s="503"/>
      <c r="J116" s="503"/>
      <c r="K116" s="503"/>
      <c r="L116" s="503"/>
      <c r="M116" s="503"/>
      <c r="N116" s="503"/>
      <c r="O116" s="503"/>
      <c r="P116" s="503"/>
      <c r="Q116" s="503"/>
      <c r="R116" s="503"/>
      <c r="S116" s="503"/>
      <c r="T116" s="503"/>
      <c r="U116" s="504"/>
    </row>
    <row r="117" spans="1:21" ht="15" x14ac:dyDescent="0.2">
      <c r="B117" s="824" t="s">
        <v>131</v>
      </c>
      <c r="C117" s="824"/>
      <c r="D117" s="825" t="s">
        <v>132</v>
      </c>
      <c r="E117" s="825"/>
      <c r="F117" s="825" t="s">
        <v>133</v>
      </c>
      <c r="G117" s="823" t="s">
        <v>134</v>
      </c>
      <c r="H117" s="823"/>
      <c r="I117" s="823"/>
      <c r="J117" s="823"/>
      <c r="K117" s="823"/>
      <c r="L117" s="823"/>
      <c r="M117" s="823"/>
      <c r="N117" s="823" t="s">
        <v>135</v>
      </c>
      <c r="O117" s="823"/>
      <c r="P117" s="823"/>
      <c r="Q117" s="823"/>
      <c r="R117" s="823"/>
      <c r="S117" s="823" t="s">
        <v>97</v>
      </c>
      <c r="T117" s="823"/>
      <c r="U117" s="823"/>
    </row>
    <row r="118" spans="1:21" ht="15" customHeight="1" x14ac:dyDescent="0.2">
      <c r="B118" s="824"/>
      <c r="C118" s="824"/>
      <c r="D118" s="825"/>
      <c r="E118" s="825"/>
      <c r="F118" s="825"/>
      <c r="G118" s="810" t="s">
        <v>136</v>
      </c>
      <c r="H118" s="825"/>
      <c r="I118" s="825"/>
      <c r="J118" s="810" t="s">
        <v>137</v>
      </c>
      <c r="K118" s="810"/>
      <c r="L118" s="810" t="s">
        <v>810</v>
      </c>
      <c r="M118" s="810"/>
      <c r="N118" s="206" t="s">
        <v>138</v>
      </c>
      <c r="O118" s="206" t="s">
        <v>139</v>
      </c>
      <c r="P118" s="206" t="s">
        <v>140</v>
      </c>
      <c r="Q118" s="810" t="s">
        <v>141</v>
      </c>
      <c r="R118" s="810"/>
      <c r="S118" s="823"/>
      <c r="T118" s="823"/>
      <c r="U118" s="823"/>
    </row>
    <row r="119" spans="1:21" ht="28.5" customHeight="1" x14ac:dyDescent="0.2">
      <c r="B119" s="277" t="s">
        <v>142</v>
      </c>
      <c r="C119" s="279"/>
      <c r="D119" s="480" t="s">
        <v>224</v>
      </c>
      <c r="E119" s="480"/>
      <c r="F119" s="79" t="s">
        <v>144</v>
      </c>
      <c r="G119" s="819">
        <v>1792505269</v>
      </c>
      <c r="H119" s="819"/>
      <c r="I119" s="819"/>
      <c r="J119" s="849" t="s">
        <v>145</v>
      </c>
      <c r="K119" s="849"/>
      <c r="L119" s="871">
        <v>42278</v>
      </c>
      <c r="M119" s="872"/>
      <c r="N119" s="209">
        <v>1630902678</v>
      </c>
      <c r="O119" s="59">
        <f>123.78/111.82</f>
        <v>1.1069576104453587</v>
      </c>
      <c r="P119" s="110" t="s">
        <v>154</v>
      </c>
      <c r="Q119" s="881">
        <f t="shared" ref="Q119:Q147" si="8">+G119/O119</f>
        <v>1619307959.1176279</v>
      </c>
      <c r="R119" s="882"/>
      <c r="S119" s="640" t="s">
        <v>225</v>
      </c>
      <c r="T119" s="640"/>
      <c r="U119" s="640"/>
    </row>
    <row r="120" spans="1:21" ht="27.75" customHeight="1" x14ac:dyDescent="0.2">
      <c r="B120" s="277" t="s">
        <v>146</v>
      </c>
      <c r="C120" s="279"/>
      <c r="D120" s="480" t="s">
        <v>224</v>
      </c>
      <c r="E120" s="480"/>
      <c r="F120" s="79" t="s">
        <v>144</v>
      </c>
      <c r="G120" s="819">
        <v>1805267351.8</v>
      </c>
      <c r="H120" s="819"/>
      <c r="I120" s="819"/>
      <c r="J120" s="849" t="s">
        <v>145</v>
      </c>
      <c r="K120" s="849"/>
      <c r="L120" s="871">
        <v>42311</v>
      </c>
      <c r="M120" s="872"/>
      <c r="N120" s="209">
        <v>1630902678</v>
      </c>
      <c r="O120" s="109">
        <f>124.62/111.82</f>
        <v>1.1144696834197818</v>
      </c>
      <c r="P120" s="111" t="s">
        <v>159</v>
      </c>
      <c r="Q120" s="805">
        <f>+G120/O120</f>
        <v>1619844288.8643556</v>
      </c>
      <c r="R120" s="806"/>
      <c r="S120" s="640" t="s">
        <v>225</v>
      </c>
      <c r="T120" s="640"/>
      <c r="U120" s="640"/>
    </row>
    <row r="121" spans="1:21" ht="27.75" customHeight="1" x14ac:dyDescent="0.2">
      <c r="B121" s="277" t="s">
        <v>146</v>
      </c>
      <c r="C121" s="279"/>
      <c r="D121" s="480" t="s">
        <v>224</v>
      </c>
      <c r="E121" s="480"/>
      <c r="F121" s="79" t="s">
        <v>144</v>
      </c>
      <c r="G121" s="819">
        <v>12313884</v>
      </c>
      <c r="H121" s="819"/>
      <c r="I121" s="819"/>
      <c r="J121" s="849" t="s">
        <v>145</v>
      </c>
      <c r="K121" s="849"/>
      <c r="L121" s="871">
        <v>42367</v>
      </c>
      <c r="M121" s="872"/>
      <c r="N121" s="209">
        <v>1630902678</v>
      </c>
      <c r="O121" s="109">
        <f>125.37/111.82</f>
        <v>1.1211768914326596</v>
      </c>
      <c r="P121" s="111" t="s">
        <v>161</v>
      </c>
      <c r="Q121" s="805">
        <f t="shared" ref="Q121" si="9">+G121/O121</f>
        <v>10982998.395788467</v>
      </c>
      <c r="R121" s="806"/>
      <c r="S121" s="640" t="s">
        <v>225</v>
      </c>
      <c r="T121" s="640"/>
      <c r="U121" s="640"/>
    </row>
    <row r="122" spans="1:21" ht="28.5" customHeight="1" x14ac:dyDescent="0.2">
      <c r="B122" s="277" t="s">
        <v>147</v>
      </c>
      <c r="C122" s="279"/>
      <c r="D122" s="480" t="s">
        <v>224</v>
      </c>
      <c r="E122" s="480"/>
      <c r="F122" s="79" t="s">
        <v>144</v>
      </c>
      <c r="G122" s="819">
        <v>1828541334</v>
      </c>
      <c r="H122" s="819"/>
      <c r="I122" s="819"/>
      <c r="J122" s="878" t="s">
        <v>818</v>
      </c>
      <c r="K122" s="878"/>
      <c r="L122" s="871">
        <v>42367</v>
      </c>
      <c r="M122" s="872"/>
      <c r="N122" s="209">
        <v>1630902678</v>
      </c>
      <c r="O122" s="109">
        <f>125.37/111.82</f>
        <v>1.1211768914326596</v>
      </c>
      <c r="P122" s="111" t="s">
        <v>161</v>
      </c>
      <c r="Q122" s="805">
        <f t="shared" si="8"/>
        <v>1630912434.9356306</v>
      </c>
      <c r="R122" s="806"/>
      <c r="S122" s="640" t="s">
        <v>225</v>
      </c>
      <c r="T122" s="640"/>
      <c r="U122" s="640"/>
    </row>
    <row r="123" spans="1:21" ht="27" customHeight="1" x14ac:dyDescent="0.2">
      <c r="B123" s="277" t="s">
        <v>148</v>
      </c>
      <c r="C123" s="279"/>
      <c r="D123" s="480" t="s">
        <v>224</v>
      </c>
      <c r="E123" s="480"/>
      <c r="F123" s="79" t="s">
        <v>144</v>
      </c>
      <c r="G123" s="819">
        <v>1839906750</v>
      </c>
      <c r="H123" s="819"/>
      <c r="I123" s="819"/>
      <c r="J123" s="879" t="s">
        <v>819</v>
      </c>
      <c r="K123" s="880"/>
      <c r="L123" s="871">
        <v>42387</v>
      </c>
      <c r="M123" s="872">
        <v>42387</v>
      </c>
      <c r="N123" s="209">
        <v>1630902678</v>
      </c>
      <c r="O123" s="109">
        <f>126.15/111.82</f>
        <v>1.1281523877660526</v>
      </c>
      <c r="P123" s="111" t="s">
        <v>166</v>
      </c>
      <c r="Q123" s="805">
        <f t="shared" si="8"/>
        <v>1630902677.6456599</v>
      </c>
      <c r="R123" s="806"/>
      <c r="S123" s="640" t="s">
        <v>225</v>
      </c>
      <c r="T123" s="640"/>
      <c r="U123" s="640"/>
    </row>
    <row r="124" spans="1:21" ht="27" customHeight="1" x14ac:dyDescent="0.2">
      <c r="B124" s="277" t="s">
        <v>148</v>
      </c>
      <c r="C124" s="279"/>
      <c r="D124" s="480" t="s">
        <v>224</v>
      </c>
      <c r="E124" s="480"/>
      <c r="F124" s="79" t="s">
        <v>144</v>
      </c>
      <c r="G124" s="819">
        <v>13080610</v>
      </c>
      <c r="H124" s="819"/>
      <c r="I124" s="819"/>
      <c r="J124" s="879" t="s">
        <v>819</v>
      </c>
      <c r="K124" s="880"/>
      <c r="L124" s="871">
        <v>42395</v>
      </c>
      <c r="M124" s="872">
        <v>42387</v>
      </c>
      <c r="N124" s="209">
        <v>0</v>
      </c>
      <c r="O124" s="109">
        <f>126.15/111.82</f>
        <v>1.1281523877660526</v>
      </c>
      <c r="P124" s="111" t="s">
        <v>166</v>
      </c>
      <c r="Q124" s="881">
        <f t="shared" si="8"/>
        <v>11594719.066191042</v>
      </c>
      <c r="R124" s="882"/>
      <c r="S124" s="640" t="s">
        <v>225</v>
      </c>
      <c r="T124" s="640"/>
      <c r="U124" s="640"/>
    </row>
    <row r="125" spans="1:21" ht="26.25" customHeight="1" x14ac:dyDescent="0.2">
      <c r="B125" s="277" t="s">
        <v>149</v>
      </c>
      <c r="C125" s="279"/>
      <c r="D125" s="480" t="s">
        <v>224</v>
      </c>
      <c r="E125" s="480"/>
      <c r="F125" s="79" t="s">
        <v>144</v>
      </c>
      <c r="G125" s="819">
        <v>1863680417</v>
      </c>
      <c r="H125" s="819"/>
      <c r="I125" s="819"/>
      <c r="J125" s="878" t="s">
        <v>820</v>
      </c>
      <c r="K125" s="878"/>
      <c r="L125" s="871">
        <v>42416</v>
      </c>
      <c r="M125" s="872">
        <v>42416</v>
      </c>
      <c r="N125" s="209">
        <v>1630902678</v>
      </c>
      <c r="O125" s="109">
        <f>127.78/111.82</f>
        <v>1.1427293865140404</v>
      </c>
      <c r="P125" s="111" t="s">
        <v>169</v>
      </c>
      <c r="Q125" s="805">
        <f t="shared" si="8"/>
        <v>1630902678.266865</v>
      </c>
      <c r="R125" s="806"/>
      <c r="S125" s="640" t="s">
        <v>226</v>
      </c>
      <c r="T125" s="640"/>
      <c r="U125" s="640"/>
    </row>
    <row r="126" spans="1:21" ht="26.25" customHeight="1" x14ac:dyDescent="0.2">
      <c r="B126" s="277" t="s">
        <v>150</v>
      </c>
      <c r="C126" s="279"/>
      <c r="D126" s="480" t="s">
        <v>224</v>
      </c>
      <c r="E126" s="480"/>
      <c r="F126" s="79" t="s">
        <v>144</v>
      </c>
      <c r="G126" s="819">
        <v>1887454082.99</v>
      </c>
      <c r="H126" s="819"/>
      <c r="I126" s="819"/>
      <c r="J126" s="879" t="s">
        <v>821</v>
      </c>
      <c r="K126" s="880"/>
      <c r="L126" s="871">
        <v>42445</v>
      </c>
      <c r="M126" s="872">
        <v>42445</v>
      </c>
      <c r="N126" s="209">
        <v>1630902678</v>
      </c>
      <c r="O126" s="109">
        <f>129.41/111.82</f>
        <v>1.1573063852620282</v>
      </c>
      <c r="P126" s="111" t="s">
        <v>173</v>
      </c>
      <c r="Q126" s="805">
        <f t="shared" si="8"/>
        <v>1630902677.9997048</v>
      </c>
      <c r="R126" s="806"/>
      <c r="S126" s="640" t="s">
        <v>225</v>
      </c>
      <c r="T126" s="640"/>
      <c r="U126" s="640"/>
    </row>
    <row r="127" spans="1:21" ht="27.75" customHeight="1" x14ac:dyDescent="0.2">
      <c r="B127" s="277" t="s">
        <v>151</v>
      </c>
      <c r="C127" s="279"/>
      <c r="D127" s="480" t="s">
        <v>224</v>
      </c>
      <c r="E127" s="480"/>
      <c r="F127" s="79" t="s">
        <v>144</v>
      </c>
      <c r="G127" s="819">
        <v>1905247870</v>
      </c>
      <c r="H127" s="819"/>
      <c r="I127" s="819"/>
      <c r="J127" s="879" t="s">
        <v>822</v>
      </c>
      <c r="K127" s="880"/>
      <c r="L127" s="871">
        <v>42474</v>
      </c>
      <c r="M127" s="872">
        <v>42474</v>
      </c>
      <c r="N127" s="209">
        <v>1630902678</v>
      </c>
      <c r="O127" s="109">
        <f>130.63/111.82</f>
        <v>1.1682167769629763</v>
      </c>
      <c r="P127" s="111" t="s">
        <v>178</v>
      </c>
      <c r="Q127" s="805">
        <f t="shared" si="8"/>
        <v>1630902677.9713693</v>
      </c>
      <c r="R127" s="806"/>
      <c r="S127" s="640" t="s">
        <v>226</v>
      </c>
      <c r="T127" s="640"/>
      <c r="U127" s="640"/>
    </row>
    <row r="128" spans="1:21" ht="27.75" customHeight="1" x14ac:dyDescent="0.2">
      <c r="B128" s="277" t="s">
        <v>152</v>
      </c>
      <c r="C128" s="279"/>
      <c r="D128" s="480" t="s">
        <v>224</v>
      </c>
      <c r="E128" s="480"/>
      <c r="F128" s="79" t="s">
        <v>144</v>
      </c>
      <c r="G128" s="819">
        <v>1914728166</v>
      </c>
      <c r="H128" s="819"/>
      <c r="I128" s="819"/>
      <c r="J128" s="878" t="s">
        <v>823</v>
      </c>
      <c r="K128" s="878"/>
      <c r="L128" s="871">
        <v>42506</v>
      </c>
      <c r="M128" s="872">
        <v>42506</v>
      </c>
      <c r="N128" s="209">
        <v>1630902678</v>
      </c>
      <c r="O128" s="109">
        <f>131.28/111.82</f>
        <v>1.1740296905741372</v>
      </c>
      <c r="P128" s="111" t="s">
        <v>183</v>
      </c>
      <c r="Q128" s="805">
        <f t="shared" si="8"/>
        <v>1630902677.6517365</v>
      </c>
      <c r="R128" s="806"/>
      <c r="S128" s="640" t="s">
        <v>226</v>
      </c>
      <c r="T128" s="640"/>
      <c r="U128" s="640"/>
    </row>
    <row r="129" spans="1:21" ht="29.25" customHeight="1" x14ac:dyDescent="0.2">
      <c r="B129" s="277" t="s">
        <v>227</v>
      </c>
      <c r="C129" s="279"/>
      <c r="D129" s="480" t="s">
        <v>224</v>
      </c>
      <c r="E129" s="480"/>
      <c r="F129" s="79" t="s">
        <v>144</v>
      </c>
      <c r="G129" s="819">
        <v>1924500164</v>
      </c>
      <c r="H129" s="819"/>
      <c r="I129" s="819"/>
      <c r="J129" s="879" t="s">
        <v>824</v>
      </c>
      <c r="K129" s="880"/>
      <c r="L129" s="871">
        <v>42535</v>
      </c>
      <c r="M129" s="872">
        <v>42535</v>
      </c>
      <c r="N129" s="209">
        <v>1630902678</v>
      </c>
      <c r="O129" s="109">
        <f>131.95/111.82</f>
        <v>1.1800214630656412</v>
      </c>
      <c r="P129" s="111" t="s">
        <v>186</v>
      </c>
      <c r="Q129" s="805">
        <f t="shared" si="8"/>
        <v>1630902677.8209929</v>
      </c>
      <c r="R129" s="806"/>
      <c r="S129" s="640" t="s">
        <v>226</v>
      </c>
      <c r="T129" s="640"/>
      <c r="U129" s="640"/>
    </row>
    <row r="130" spans="1:21" ht="29.25" customHeight="1" x14ac:dyDescent="0.2">
      <c r="B130" s="277" t="s">
        <v>228</v>
      </c>
      <c r="C130" s="279"/>
      <c r="D130" s="480" t="s">
        <v>224</v>
      </c>
      <c r="E130" s="480"/>
      <c r="F130" s="79" t="s">
        <v>144</v>
      </c>
      <c r="G130" s="819">
        <v>1933737765</v>
      </c>
      <c r="H130" s="819"/>
      <c r="I130" s="819"/>
      <c r="J130" s="876" t="s">
        <v>825</v>
      </c>
      <c r="K130" s="877"/>
      <c r="L130" s="871">
        <v>42558</v>
      </c>
      <c r="M130" s="872">
        <v>42558</v>
      </c>
      <c r="N130" s="209">
        <v>1630902678</v>
      </c>
      <c r="O130" s="109">
        <f>132.58/111.82</f>
        <v>1.1856555177964587</v>
      </c>
      <c r="P130" s="111" t="s">
        <v>189</v>
      </c>
      <c r="Q130" s="805">
        <f t="shared" si="8"/>
        <v>1630944010.2753053</v>
      </c>
      <c r="R130" s="806"/>
      <c r="S130" s="640" t="s">
        <v>226</v>
      </c>
      <c r="T130" s="640"/>
      <c r="U130" s="640"/>
    </row>
    <row r="131" spans="1:21" ht="22.5" customHeight="1" x14ac:dyDescent="0.2">
      <c r="B131" s="277" t="s">
        <v>229</v>
      </c>
      <c r="C131" s="279"/>
      <c r="D131" s="480" t="s">
        <v>224</v>
      </c>
      <c r="E131" s="480"/>
      <c r="F131" s="79" t="s">
        <v>144</v>
      </c>
      <c r="G131" s="819">
        <v>1946104392</v>
      </c>
      <c r="H131" s="819"/>
      <c r="I131" s="819"/>
      <c r="J131" s="878" t="s">
        <v>826</v>
      </c>
      <c r="K131" s="878"/>
      <c r="L131" s="871">
        <v>42593</v>
      </c>
      <c r="M131" s="872">
        <v>42593</v>
      </c>
      <c r="N131" s="209">
        <v>1630902678</v>
      </c>
      <c r="O131" s="109">
        <f>133.27/111.82</f>
        <v>1.1918261491683064</v>
      </c>
      <c r="P131" s="111" t="s">
        <v>192</v>
      </c>
      <c r="Q131" s="805">
        <f t="shared" si="8"/>
        <v>1632876064.4814284</v>
      </c>
      <c r="R131" s="806"/>
      <c r="S131" s="640" t="s">
        <v>225</v>
      </c>
      <c r="T131" s="640"/>
      <c r="U131" s="640"/>
    </row>
    <row r="132" spans="1:21" ht="42.75" customHeight="1" x14ac:dyDescent="0.2">
      <c r="B132" s="277" t="s">
        <v>230</v>
      </c>
      <c r="C132" s="279"/>
      <c r="D132" s="480" t="s">
        <v>224</v>
      </c>
      <c r="E132" s="480"/>
      <c r="F132" s="79" t="s">
        <v>144</v>
      </c>
      <c r="G132" s="819">
        <v>1937626728</v>
      </c>
      <c r="H132" s="819"/>
      <c r="I132" s="819"/>
      <c r="J132" s="879" t="s">
        <v>827</v>
      </c>
      <c r="K132" s="880"/>
      <c r="L132" s="871">
        <v>42626</v>
      </c>
      <c r="M132" s="872">
        <v>42626</v>
      </c>
      <c r="N132" s="209">
        <v>1630902678</v>
      </c>
      <c r="O132" s="109">
        <f>132.85/111.82</f>
        <v>1.1880701126810946</v>
      </c>
      <c r="P132" s="111" t="s">
        <v>193</v>
      </c>
      <c r="Q132" s="805">
        <f t="shared" si="8"/>
        <v>1630902677.6436582</v>
      </c>
      <c r="R132" s="806"/>
      <c r="S132" s="640" t="s">
        <v>226</v>
      </c>
      <c r="T132" s="640"/>
      <c r="U132" s="640"/>
    </row>
    <row r="133" spans="1:21" ht="31.5" customHeight="1" x14ac:dyDescent="0.2">
      <c r="B133" s="277" t="s">
        <v>231</v>
      </c>
      <c r="C133" s="279"/>
      <c r="D133" s="480" t="s">
        <v>224</v>
      </c>
      <c r="E133" s="480"/>
      <c r="F133" s="79" t="s">
        <v>144</v>
      </c>
      <c r="G133" s="819">
        <v>1936605773</v>
      </c>
      <c r="H133" s="819"/>
      <c r="I133" s="819"/>
      <c r="J133" s="879" t="s">
        <v>828</v>
      </c>
      <c r="K133" s="880"/>
      <c r="L133" s="871">
        <v>42650</v>
      </c>
      <c r="M133" s="872">
        <v>42650</v>
      </c>
      <c r="N133" s="209">
        <v>1630902678</v>
      </c>
      <c r="O133" s="109">
        <f>132.78/111.82</f>
        <v>1.1874441065998929</v>
      </c>
      <c r="P133" s="111" t="s">
        <v>194</v>
      </c>
      <c r="Q133" s="805">
        <f t="shared" si="8"/>
        <v>1630902677.6386502</v>
      </c>
      <c r="R133" s="806"/>
      <c r="S133" s="640" t="s">
        <v>226</v>
      </c>
      <c r="T133" s="640"/>
      <c r="U133" s="640"/>
    </row>
    <row r="134" spans="1:21" ht="34.5" customHeight="1" x14ac:dyDescent="0.25">
      <c r="B134" s="277" t="s">
        <v>232</v>
      </c>
      <c r="C134" s="279"/>
      <c r="D134" s="480" t="s">
        <v>224</v>
      </c>
      <c r="E134" s="480"/>
      <c r="F134" s="79" t="s">
        <v>144</v>
      </c>
      <c r="G134" s="846">
        <v>2008510175</v>
      </c>
      <c r="H134" s="847"/>
      <c r="I134" s="848"/>
      <c r="J134" s="878" t="s">
        <v>829</v>
      </c>
      <c r="K134" s="878"/>
      <c r="L134" s="871">
        <v>42913</v>
      </c>
      <c r="M134" s="872"/>
      <c r="N134" s="209">
        <v>1630902678</v>
      </c>
      <c r="O134" s="109">
        <f>137.71/111.82</f>
        <v>1.2315328206045431</v>
      </c>
      <c r="P134" s="111" t="s">
        <v>233</v>
      </c>
      <c r="Q134" s="805">
        <f t="shared" si="8"/>
        <v>1630902677.8629003</v>
      </c>
      <c r="R134" s="806"/>
      <c r="S134" s="640" t="s">
        <v>226</v>
      </c>
      <c r="T134" s="640"/>
      <c r="U134" s="640"/>
    </row>
    <row r="135" spans="1:21" ht="30.75" customHeight="1" x14ac:dyDescent="0.25">
      <c r="B135" s="277" t="s">
        <v>234</v>
      </c>
      <c r="C135" s="279"/>
      <c r="D135" s="480" t="s">
        <v>224</v>
      </c>
      <c r="E135" s="480"/>
      <c r="F135" s="79" t="s">
        <v>144</v>
      </c>
      <c r="G135" s="846">
        <v>2010843787</v>
      </c>
      <c r="H135" s="847"/>
      <c r="I135" s="848"/>
      <c r="J135" s="879" t="s">
        <v>830</v>
      </c>
      <c r="K135" s="880"/>
      <c r="L135" s="871">
        <v>42942</v>
      </c>
      <c r="M135" s="872"/>
      <c r="N135" s="209">
        <v>1630902678</v>
      </c>
      <c r="O135" s="109">
        <f>137.87/111.82</f>
        <v>1.2329636916472904</v>
      </c>
      <c r="P135" s="111" t="s">
        <v>235</v>
      </c>
      <c r="Q135" s="805">
        <f t="shared" si="8"/>
        <v>1630902678.3371291</v>
      </c>
      <c r="R135" s="806"/>
      <c r="S135" s="640" t="s">
        <v>226</v>
      </c>
      <c r="T135" s="640"/>
      <c r="U135" s="640"/>
    </row>
    <row r="136" spans="1:21" ht="32.25" customHeight="1" x14ac:dyDescent="0.25">
      <c r="B136" s="277" t="s">
        <v>236</v>
      </c>
      <c r="C136" s="279"/>
      <c r="D136" s="480" t="s">
        <v>224</v>
      </c>
      <c r="E136" s="480"/>
      <c r="F136" s="79" t="s">
        <v>144</v>
      </c>
      <c r="G136" s="846">
        <f>2010843787+1750209</f>
        <v>2012593996</v>
      </c>
      <c r="H136" s="847"/>
      <c r="I136" s="848"/>
      <c r="J136" s="879" t="s">
        <v>831</v>
      </c>
      <c r="K136" s="880"/>
      <c r="L136" s="871" t="s">
        <v>237</v>
      </c>
      <c r="M136" s="872"/>
      <c r="N136" s="209">
        <v>1630902678</v>
      </c>
      <c r="O136" s="109">
        <f>137.99/111.82</f>
        <v>1.2340368449293508</v>
      </c>
      <c r="P136" s="111" t="s">
        <v>238</v>
      </c>
      <c r="Q136" s="805">
        <f t="shared" si="8"/>
        <v>1630902678.6920791</v>
      </c>
      <c r="R136" s="806"/>
      <c r="S136" s="640" t="s">
        <v>226</v>
      </c>
      <c r="T136" s="640"/>
      <c r="U136" s="640"/>
    </row>
    <row r="137" spans="1:21" ht="30.75" customHeight="1" x14ac:dyDescent="0.25">
      <c r="B137" s="277" t="s">
        <v>239</v>
      </c>
      <c r="C137" s="279"/>
      <c r="D137" s="480" t="s">
        <v>224</v>
      </c>
      <c r="E137" s="480"/>
      <c r="F137" s="79" t="s">
        <v>144</v>
      </c>
      <c r="G137" s="846">
        <v>2013469099</v>
      </c>
      <c r="H137" s="847"/>
      <c r="I137" s="848"/>
      <c r="J137" s="878" t="s">
        <v>832</v>
      </c>
      <c r="K137" s="878"/>
      <c r="L137" s="871" t="s">
        <v>240</v>
      </c>
      <c r="M137" s="872"/>
      <c r="N137" s="209">
        <v>1630902678</v>
      </c>
      <c r="O137" s="109">
        <f>138.05/111.82</f>
        <v>1.2345734215703812</v>
      </c>
      <c r="P137" s="111" t="s">
        <v>241</v>
      </c>
      <c r="Q137" s="805">
        <f t="shared" si="8"/>
        <v>1630902677.6543279</v>
      </c>
      <c r="R137" s="806"/>
      <c r="S137" s="640" t="s">
        <v>226</v>
      </c>
      <c r="T137" s="640"/>
      <c r="U137" s="640"/>
    </row>
    <row r="138" spans="1:21" ht="27.75" customHeight="1" x14ac:dyDescent="0.25">
      <c r="B138" s="277" t="s">
        <v>242</v>
      </c>
      <c r="C138" s="279"/>
      <c r="D138" s="480" t="s">
        <v>224</v>
      </c>
      <c r="E138" s="480"/>
      <c r="F138" s="79" t="s">
        <v>144</v>
      </c>
      <c r="G138" s="846">
        <v>2013469099</v>
      </c>
      <c r="H138" s="847"/>
      <c r="I138" s="848"/>
      <c r="J138" s="876" t="s">
        <v>833</v>
      </c>
      <c r="K138" s="877"/>
      <c r="L138" s="871" t="s">
        <v>243</v>
      </c>
      <c r="M138" s="872"/>
      <c r="N138" s="209">
        <v>1630902678</v>
      </c>
      <c r="O138" s="109">
        <f>138.05/111.82</f>
        <v>1.2345734215703812</v>
      </c>
      <c r="P138" s="111" t="s">
        <v>241</v>
      </c>
      <c r="Q138" s="805">
        <f t="shared" si="8"/>
        <v>1630902677.6543279</v>
      </c>
      <c r="R138" s="806"/>
      <c r="S138" s="640" t="s">
        <v>226</v>
      </c>
      <c r="T138" s="640"/>
      <c r="U138" s="640"/>
    </row>
    <row r="139" spans="1:21" ht="27.75" customHeight="1" x14ac:dyDescent="0.25">
      <c r="B139" s="277" t="s">
        <v>399</v>
      </c>
      <c r="C139" s="279"/>
      <c r="D139" s="480" t="s">
        <v>224</v>
      </c>
      <c r="E139" s="480"/>
      <c r="F139" s="79" t="s">
        <v>144</v>
      </c>
      <c r="G139" s="846">
        <v>7470065162</v>
      </c>
      <c r="H139" s="847"/>
      <c r="I139" s="848"/>
      <c r="J139" s="876" t="s">
        <v>400</v>
      </c>
      <c r="K139" s="877"/>
      <c r="L139" s="871">
        <v>43354</v>
      </c>
      <c r="M139" s="872"/>
      <c r="N139" s="209"/>
      <c r="O139" s="109">
        <f>142.27/111.82</f>
        <v>1.2723126453228404</v>
      </c>
      <c r="P139" s="111" t="s">
        <v>509</v>
      </c>
      <c r="Q139" s="805">
        <f t="shared" si="8"/>
        <v>5871249640.9280939</v>
      </c>
      <c r="R139" s="806"/>
      <c r="S139" s="640" t="s">
        <v>226</v>
      </c>
      <c r="T139" s="640"/>
      <c r="U139" s="640"/>
    </row>
    <row r="140" spans="1:21" ht="33.75" customHeight="1" x14ac:dyDescent="0.25">
      <c r="B140" s="277" t="s">
        <v>510</v>
      </c>
      <c r="C140" s="279"/>
      <c r="D140" s="480" t="s">
        <v>224</v>
      </c>
      <c r="E140" s="480"/>
      <c r="F140" s="79" t="s">
        <v>144</v>
      </c>
      <c r="G140" s="846">
        <v>9700000000</v>
      </c>
      <c r="H140" s="847"/>
      <c r="I140" s="848"/>
      <c r="J140" s="869" t="s">
        <v>493</v>
      </c>
      <c r="K140" s="870"/>
      <c r="L140" s="871">
        <v>43612</v>
      </c>
      <c r="M140" s="872"/>
      <c r="N140" s="209"/>
      <c r="O140" s="109">
        <f>102.12/78.05</f>
        <v>1.3083920563741192</v>
      </c>
      <c r="P140" s="111" t="s">
        <v>491</v>
      </c>
      <c r="Q140" s="805">
        <f t="shared" si="8"/>
        <v>7413679984.3321581</v>
      </c>
      <c r="R140" s="806"/>
      <c r="S140" s="277" t="s">
        <v>834</v>
      </c>
      <c r="T140" s="278"/>
      <c r="U140" s="279"/>
    </row>
    <row r="141" spans="1:21" ht="23.25" customHeight="1" x14ac:dyDescent="0.25">
      <c r="B141" s="868" t="s">
        <v>493</v>
      </c>
      <c r="C141" s="868"/>
      <c r="D141" s="480" t="s">
        <v>224</v>
      </c>
      <c r="E141" s="480"/>
      <c r="F141" s="79" t="s">
        <v>144</v>
      </c>
      <c r="G141" s="846">
        <v>3700813045</v>
      </c>
      <c r="H141" s="847"/>
      <c r="I141" s="848"/>
      <c r="J141" s="869" t="s">
        <v>835</v>
      </c>
      <c r="K141" s="870"/>
      <c r="L141" s="871">
        <v>43879</v>
      </c>
      <c r="M141" s="872"/>
      <c r="N141" s="209"/>
      <c r="O141" s="109">
        <f>104.24/78.05</f>
        <v>1.3355541319666879</v>
      </c>
      <c r="P141" s="111" t="s">
        <v>836</v>
      </c>
      <c r="Q141" s="805">
        <f t="shared" si="8"/>
        <v>2770994418.2871261</v>
      </c>
      <c r="R141" s="806"/>
      <c r="S141" s="277" t="s">
        <v>837</v>
      </c>
      <c r="T141" s="278"/>
      <c r="U141" s="279"/>
    </row>
    <row r="142" spans="1:21" ht="15" customHeight="1" x14ac:dyDescent="0.25">
      <c r="B142" s="868" t="s">
        <v>493</v>
      </c>
      <c r="C142" s="868"/>
      <c r="D142" s="480" t="s">
        <v>224</v>
      </c>
      <c r="E142" s="480"/>
      <c r="F142" s="79" t="s">
        <v>144</v>
      </c>
      <c r="G142" s="846">
        <v>872133354</v>
      </c>
      <c r="H142" s="847"/>
      <c r="I142" s="848"/>
      <c r="J142" s="869" t="s">
        <v>835</v>
      </c>
      <c r="K142" s="870"/>
      <c r="L142" s="871">
        <v>43916</v>
      </c>
      <c r="M142" s="872"/>
      <c r="N142" s="209"/>
      <c r="O142" s="109">
        <f>104.94/78.05</f>
        <v>1.3445227418321588</v>
      </c>
      <c r="P142" s="111" t="s">
        <v>838</v>
      </c>
      <c r="Q142" s="805">
        <f t="shared" si="8"/>
        <v>648656453.97084045</v>
      </c>
      <c r="R142" s="806"/>
      <c r="S142" s="277" t="s">
        <v>837</v>
      </c>
      <c r="T142" s="278"/>
      <c r="U142" s="279"/>
    </row>
    <row r="143" spans="1:21" ht="15" customHeight="1" x14ac:dyDescent="0.25">
      <c r="B143" s="868" t="s">
        <v>493</v>
      </c>
      <c r="C143" s="868"/>
      <c r="D143" s="480" t="s">
        <v>224</v>
      </c>
      <c r="E143" s="480"/>
      <c r="F143" s="79" t="s">
        <v>144</v>
      </c>
      <c r="G143" s="846">
        <v>1934253887</v>
      </c>
      <c r="H143" s="847"/>
      <c r="I143" s="848"/>
      <c r="J143" s="869" t="s">
        <v>835</v>
      </c>
      <c r="K143" s="870"/>
      <c r="L143" s="871">
        <v>43936</v>
      </c>
      <c r="M143" s="872"/>
      <c r="N143" s="209"/>
      <c r="O143" s="109">
        <f>105.53/78.05</f>
        <v>1.35208199871877</v>
      </c>
      <c r="P143" s="111" t="s">
        <v>839</v>
      </c>
      <c r="Q143" s="805">
        <f t="shared" si="8"/>
        <v>1430574394.7725766</v>
      </c>
      <c r="R143" s="806"/>
      <c r="S143" s="277" t="s">
        <v>837</v>
      </c>
      <c r="T143" s="278"/>
      <c r="U143" s="279"/>
    </row>
    <row r="144" spans="1:21" ht="30.75" customHeight="1" x14ac:dyDescent="0.2">
      <c r="A144" s="26"/>
      <c r="B144" s="640" t="s">
        <v>493</v>
      </c>
      <c r="C144" s="640"/>
      <c r="D144" s="480" t="s">
        <v>224</v>
      </c>
      <c r="E144" s="480"/>
      <c r="F144" s="79" t="s">
        <v>144</v>
      </c>
      <c r="G144" s="873">
        <v>993588244.62</v>
      </c>
      <c r="H144" s="874"/>
      <c r="I144" s="875"/>
      <c r="J144" s="862" t="s">
        <v>835</v>
      </c>
      <c r="K144" s="863"/>
      <c r="L144" s="864">
        <v>43972</v>
      </c>
      <c r="M144" s="865"/>
      <c r="N144" s="208"/>
      <c r="O144" s="226">
        <f>[25]IPC!$S$13/78.05</f>
        <v>1.3542600896860988</v>
      </c>
      <c r="P144" s="227" t="s">
        <v>840</v>
      </c>
      <c r="Q144" s="866">
        <f t="shared" si="8"/>
        <v>733676087.9147681</v>
      </c>
      <c r="R144" s="867"/>
      <c r="S144" s="277" t="s">
        <v>837</v>
      </c>
      <c r="T144" s="278"/>
      <c r="U144" s="279"/>
    </row>
    <row r="145" spans="1:21" ht="30.75" customHeight="1" x14ac:dyDescent="0.2">
      <c r="A145" s="26"/>
      <c r="B145" s="640" t="s">
        <v>493</v>
      </c>
      <c r="C145" s="640"/>
      <c r="D145" s="480" t="s">
        <v>224</v>
      </c>
      <c r="E145" s="480"/>
      <c r="F145" s="79" t="s">
        <v>144</v>
      </c>
      <c r="G145" s="873">
        <v>738635363.88</v>
      </c>
      <c r="H145" s="874"/>
      <c r="I145" s="875"/>
      <c r="J145" s="862" t="s">
        <v>835</v>
      </c>
      <c r="K145" s="863"/>
      <c r="L145" s="864">
        <v>43978</v>
      </c>
      <c r="M145" s="865"/>
      <c r="N145" s="208"/>
      <c r="O145" s="226">
        <f>[25]IPC!$S$13/78.05</f>
        <v>1.3542600896860988</v>
      </c>
      <c r="P145" s="227" t="s">
        <v>840</v>
      </c>
      <c r="Q145" s="866">
        <f t="shared" si="8"/>
        <v>545416179.28887415</v>
      </c>
      <c r="R145" s="867"/>
      <c r="S145" s="277" t="s">
        <v>837</v>
      </c>
      <c r="T145" s="278"/>
      <c r="U145" s="279"/>
    </row>
    <row r="146" spans="1:21" ht="31.5" customHeight="1" x14ac:dyDescent="0.2">
      <c r="A146" s="26"/>
      <c r="B146" s="640" t="s">
        <v>493</v>
      </c>
      <c r="C146" s="640"/>
      <c r="D146" s="480" t="s">
        <v>224</v>
      </c>
      <c r="E146" s="480"/>
      <c r="F146" s="79" t="s">
        <v>144</v>
      </c>
      <c r="G146" s="228">
        <v>17584629</v>
      </c>
      <c r="H146" s="229"/>
      <c r="I146" s="229"/>
      <c r="J146" s="862" t="s">
        <v>835</v>
      </c>
      <c r="K146" s="863"/>
      <c r="L146" s="864">
        <v>43993</v>
      </c>
      <c r="M146" s="865"/>
      <c r="N146" s="230"/>
      <c r="O146" s="226">
        <f>[25]IPC!$S$14/78.05</f>
        <v>1.3499039077514414</v>
      </c>
      <c r="P146" s="227" t="s">
        <v>841</v>
      </c>
      <c r="Q146" s="866">
        <f t="shared" si="8"/>
        <v>13026578.33570615</v>
      </c>
      <c r="R146" s="867"/>
      <c r="S146" s="277" t="s">
        <v>837</v>
      </c>
      <c r="T146" s="278"/>
      <c r="U146" s="279"/>
    </row>
    <row r="147" spans="1:21" ht="31.5" customHeight="1" x14ac:dyDescent="0.2">
      <c r="A147" s="26"/>
      <c r="B147" s="640" t="s">
        <v>493</v>
      </c>
      <c r="C147" s="640"/>
      <c r="D147" s="480" t="s">
        <v>224</v>
      </c>
      <c r="E147" s="480"/>
      <c r="F147" s="79" t="s">
        <v>144</v>
      </c>
      <c r="G147" s="228">
        <v>750489233.00999999</v>
      </c>
      <c r="H147" s="229"/>
      <c r="I147" s="229"/>
      <c r="J147" s="862" t="s">
        <v>835</v>
      </c>
      <c r="K147" s="863"/>
      <c r="L147" s="864">
        <v>44018</v>
      </c>
      <c r="M147" s="865"/>
      <c r="N147" s="230"/>
      <c r="O147" s="226">
        <f>[25]IPC!$S$15/78.05</f>
        <v>1.3449071108263935</v>
      </c>
      <c r="P147" s="227" t="s">
        <v>842</v>
      </c>
      <c r="Q147" s="866">
        <f t="shared" si="8"/>
        <v>558023098.37506425</v>
      </c>
      <c r="R147" s="867"/>
      <c r="S147" s="277" t="s">
        <v>837</v>
      </c>
      <c r="T147" s="278"/>
      <c r="U147" s="279"/>
    </row>
    <row r="148" spans="1:21" ht="33" customHeight="1" x14ac:dyDescent="0.2">
      <c r="A148" s="1" t="s">
        <v>572</v>
      </c>
      <c r="B148" s="502" t="s">
        <v>244</v>
      </c>
      <c r="C148" s="503"/>
      <c r="D148" s="503"/>
      <c r="E148" s="503"/>
      <c r="F148" s="503"/>
      <c r="G148" s="503"/>
      <c r="H148" s="503"/>
      <c r="I148" s="503"/>
      <c r="J148" s="503"/>
      <c r="K148" s="503"/>
      <c r="L148" s="503"/>
      <c r="M148" s="503"/>
      <c r="N148" s="503"/>
      <c r="O148" s="503"/>
      <c r="P148" s="503"/>
      <c r="Q148" s="503"/>
      <c r="R148" s="503"/>
      <c r="S148" s="503"/>
      <c r="T148" s="503"/>
      <c r="U148" s="504"/>
    </row>
    <row r="149" spans="1:21" ht="25.5" customHeight="1" x14ac:dyDescent="0.2">
      <c r="B149" s="824" t="s">
        <v>131</v>
      </c>
      <c r="C149" s="824"/>
      <c r="D149" s="825" t="s">
        <v>132</v>
      </c>
      <c r="E149" s="825"/>
      <c r="F149" s="825" t="s">
        <v>133</v>
      </c>
      <c r="G149" s="823" t="s">
        <v>134</v>
      </c>
      <c r="H149" s="823"/>
      <c r="I149" s="823"/>
      <c r="J149" s="823"/>
      <c r="K149" s="823"/>
      <c r="L149" s="823"/>
      <c r="M149" s="823"/>
      <c r="N149" s="823" t="s">
        <v>135</v>
      </c>
      <c r="O149" s="823"/>
      <c r="P149" s="823"/>
      <c r="Q149" s="823"/>
      <c r="R149" s="823"/>
      <c r="S149" s="823" t="s">
        <v>97</v>
      </c>
      <c r="T149" s="823"/>
      <c r="U149" s="823"/>
    </row>
    <row r="150" spans="1:21" ht="26.25" customHeight="1" x14ac:dyDescent="0.2">
      <c r="B150" s="824"/>
      <c r="C150" s="824"/>
      <c r="D150" s="825"/>
      <c r="E150" s="825"/>
      <c r="F150" s="825"/>
      <c r="G150" s="810" t="s">
        <v>136</v>
      </c>
      <c r="H150" s="825"/>
      <c r="I150" s="825"/>
      <c r="J150" s="810" t="s">
        <v>137</v>
      </c>
      <c r="K150" s="810"/>
      <c r="L150" s="810" t="s">
        <v>810</v>
      </c>
      <c r="M150" s="810"/>
      <c r="N150" s="206" t="s">
        <v>138</v>
      </c>
      <c r="O150" s="206" t="s">
        <v>139</v>
      </c>
      <c r="P150" s="206" t="s">
        <v>140</v>
      </c>
      <c r="Q150" s="810" t="s">
        <v>141</v>
      </c>
      <c r="R150" s="810"/>
      <c r="S150" s="823"/>
      <c r="T150" s="823"/>
      <c r="U150" s="823"/>
    </row>
    <row r="151" spans="1:21" ht="20.25" customHeight="1" x14ac:dyDescent="0.25">
      <c r="B151" s="277" t="s">
        <v>142</v>
      </c>
      <c r="C151" s="279"/>
      <c r="D151" s="817" t="s">
        <v>843</v>
      </c>
      <c r="E151" s="807"/>
      <c r="F151" s="79" t="s">
        <v>144</v>
      </c>
      <c r="G151" s="805">
        <v>4270238021</v>
      </c>
      <c r="H151" s="861"/>
      <c r="I151" s="806"/>
      <c r="J151" s="849" t="s">
        <v>145</v>
      </c>
      <c r="K151" s="849"/>
      <c r="L151" s="818" t="s">
        <v>245</v>
      </c>
      <c r="M151" s="809"/>
      <c r="N151" s="112">
        <v>3885265434</v>
      </c>
      <c r="O151" s="59">
        <f>123.78/111.82</f>
        <v>1.1069576104453587</v>
      </c>
      <c r="P151" s="110" t="s">
        <v>154</v>
      </c>
      <c r="Q151" s="819">
        <f>+G151/O151</f>
        <v>3857634638.1339469</v>
      </c>
      <c r="R151" s="819"/>
      <c r="S151" s="640" t="s">
        <v>226</v>
      </c>
      <c r="T151" s="640"/>
      <c r="U151" s="640"/>
    </row>
    <row r="152" spans="1:21" ht="15.75" customHeight="1" x14ac:dyDescent="0.25">
      <c r="B152" s="277" t="s">
        <v>142</v>
      </c>
      <c r="C152" s="279"/>
      <c r="D152" s="817" t="s">
        <v>843</v>
      </c>
      <c r="E152" s="807"/>
      <c r="F152" s="79" t="s">
        <v>144</v>
      </c>
      <c r="G152" s="805">
        <v>31161593</v>
      </c>
      <c r="H152" s="861"/>
      <c r="I152" s="806"/>
      <c r="J152" s="849" t="s">
        <v>145</v>
      </c>
      <c r="K152" s="849"/>
      <c r="L152" s="818" t="s">
        <v>246</v>
      </c>
      <c r="M152" s="809"/>
      <c r="N152" s="112"/>
      <c r="O152" s="109">
        <f>126.15/111.82</f>
        <v>1.1281523877660526</v>
      </c>
      <c r="P152" s="111" t="s">
        <v>166</v>
      </c>
      <c r="Q152" s="819">
        <f>+G152/O152</f>
        <v>27621794.128101464</v>
      </c>
      <c r="R152" s="819"/>
      <c r="S152" s="640" t="s">
        <v>226</v>
      </c>
      <c r="T152" s="640"/>
      <c r="U152" s="640"/>
    </row>
    <row r="153" spans="1:21" ht="30.75" customHeight="1" x14ac:dyDescent="0.25">
      <c r="B153" s="277" t="s">
        <v>146</v>
      </c>
      <c r="C153" s="279"/>
      <c r="D153" s="817" t="s">
        <v>843</v>
      </c>
      <c r="E153" s="807"/>
      <c r="F153" s="79" t="s">
        <v>144</v>
      </c>
      <c r="G153" s="805">
        <v>3890427652</v>
      </c>
      <c r="H153" s="861"/>
      <c r="I153" s="806"/>
      <c r="J153" s="849" t="s">
        <v>247</v>
      </c>
      <c r="K153" s="849"/>
      <c r="L153" s="818" t="s">
        <v>248</v>
      </c>
      <c r="M153" s="809"/>
      <c r="N153" s="112">
        <v>3330227513</v>
      </c>
      <c r="O153" s="109">
        <f>130.63/111.82</f>
        <v>1.1682167769629763</v>
      </c>
      <c r="P153" s="111" t="s">
        <v>178</v>
      </c>
      <c r="Q153" s="819">
        <f>+G153/O153</f>
        <v>3330227513.1795144</v>
      </c>
      <c r="R153" s="819"/>
      <c r="S153" s="640" t="s">
        <v>226</v>
      </c>
      <c r="T153" s="640"/>
      <c r="U153" s="640"/>
    </row>
    <row r="154" spans="1:21" ht="45" customHeight="1" x14ac:dyDescent="0.25">
      <c r="B154" s="277" t="s">
        <v>147</v>
      </c>
      <c r="C154" s="279"/>
      <c r="D154" s="817" t="s">
        <v>843</v>
      </c>
      <c r="E154" s="807"/>
      <c r="F154" s="79" t="s">
        <v>144</v>
      </c>
      <c r="G154" s="805">
        <v>3954459034</v>
      </c>
      <c r="H154" s="861"/>
      <c r="I154" s="806"/>
      <c r="J154" s="849" t="s">
        <v>249</v>
      </c>
      <c r="K154" s="849"/>
      <c r="L154" s="809" t="s">
        <v>250</v>
      </c>
      <c r="M154" s="809"/>
      <c r="N154" s="112">
        <v>3330227513</v>
      </c>
      <c r="O154" s="109">
        <f>132.78/111.82</f>
        <v>1.1874441065998929</v>
      </c>
      <c r="P154" s="111" t="s">
        <v>194</v>
      </c>
      <c r="Q154" s="819">
        <f>+G154/O154</f>
        <v>3330227513.0432291</v>
      </c>
      <c r="R154" s="819"/>
      <c r="S154" s="640" t="s">
        <v>226</v>
      </c>
      <c r="T154" s="640"/>
      <c r="U154" s="640"/>
    </row>
    <row r="155" spans="1:21" ht="40.5" hidden="1" customHeight="1" x14ac:dyDescent="0.25">
      <c r="B155" s="277" t="s">
        <v>148</v>
      </c>
      <c r="C155" s="279"/>
      <c r="D155" s="817" t="s">
        <v>843</v>
      </c>
      <c r="E155" s="807"/>
      <c r="F155" s="79" t="s">
        <v>144</v>
      </c>
      <c r="G155" s="858">
        <v>4092052050</v>
      </c>
      <c r="H155" s="859"/>
      <c r="I155" s="860"/>
      <c r="J155" s="849" t="s">
        <v>251</v>
      </c>
      <c r="K155" s="849"/>
      <c r="L155" s="818" t="s">
        <v>252</v>
      </c>
      <c r="M155" s="809"/>
      <c r="N155" s="112">
        <v>3330227513</v>
      </c>
      <c r="O155" s="109">
        <f t="shared" ref="O155" si="10">137.4/111.82</f>
        <v>1.2287605079592203</v>
      </c>
      <c r="P155" s="111" t="s">
        <v>253</v>
      </c>
      <c r="Q155" s="819">
        <f>+G155/O155</f>
        <v>3330227512.5982528</v>
      </c>
      <c r="R155" s="819"/>
      <c r="S155" s="640" t="s">
        <v>226</v>
      </c>
      <c r="T155" s="640"/>
      <c r="U155" s="640"/>
    </row>
    <row r="156" spans="1:21" ht="30" hidden="1" customHeight="1" x14ac:dyDescent="0.25">
      <c r="B156" s="277" t="s">
        <v>254</v>
      </c>
      <c r="C156" s="279"/>
      <c r="D156" s="579" t="s">
        <v>843</v>
      </c>
      <c r="E156" s="581"/>
      <c r="F156" s="79" t="s">
        <v>144</v>
      </c>
      <c r="G156" s="858">
        <v>32581947</v>
      </c>
      <c r="H156" s="859"/>
      <c r="I156" s="215"/>
      <c r="J156" s="854"/>
      <c r="K156" s="855"/>
      <c r="L156" s="856" t="s">
        <v>255</v>
      </c>
      <c r="M156" s="857"/>
      <c r="N156" s="112"/>
      <c r="O156" s="109">
        <f>137.87/111.82</f>
        <v>1.2329636916472904</v>
      </c>
      <c r="P156" s="111" t="s">
        <v>235</v>
      </c>
      <c r="Q156" s="805"/>
      <c r="R156" s="806"/>
      <c r="S156" s="640"/>
      <c r="T156" s="640"/>
      <c r="U156" s="640"/>
    </row>
    <row r="157" spans="1:21" ht="36" hidden="1" customHeight="1" x14ac:dyDescent="0.25">
      <c r="B157" s="277" t="s">
        <v>149</v>
      </c>
      <c r="C157" s="279"/>
      <c r="D157" s="817" t="s">
        <v>843</v>
      </c>
      <c r="E157" s="807"/>
      <c r="F157" s="79" t="s">
        <v>144</v>
      </c>
      <c r="G157" s="846">
        <v>4111410375</v>
      </c>
      <c r="H157" s="847"/>
      <c r="I157" s="848"/>
      <c r="J157" s="849" t="s">
        <v>256</v>
      </c>
      <c r="K157" s="849"/>
      <c r="L157" s="818" t="s">
        <v>257</v>
      </c>
      <c r="M157" s="809"/>
      <c r="N157" s="112">
        <v>3330227513</v>
      </c>
      <c r="O157" s="109">
        <f>138.05/111.82</f>
        <v>1.2345734215703812</v>
      </c>
      <c r="P157" s="111" t="s">
        <v>241</v>
      </c>
      <c r="Q157" s="819">
        <f>+G157/O157</f>
        <v>3330227512.7308941</v>
      </c>
      <c r="R157" s="819"/>
      <c r="S157" s="640" t="s">
        <v>226</v>
      </c>
      <c r="T157" s="640"/>
      <c r="U157" s="640"/>
    </row>
    <row r="158" spans="1:21" s="26" customFormat="1" ht="15" hidden="1" customHeight="1" x14ac:dyDescent="0.25">
      <c r="A158" s="1"/>
      <c r="B158" s="277" t="s">
        <v>150</v>
      </c>
      <c r="C158" s="279"/>
      <c r="D158" s="817" t="s">
        <v>843</v>
      </c>
      <c r="E158" s="807"/>
      <c r="F158" s="79" t="s">
        <v>144</v>
      </c>
      <c r="G158" s="846">
        <v>4200756490</v>
      </c>
      <c r="H158" s="847"/>
      <c r="I158" s="848"/>
      <c r="J158" s="849" t="s">
        <v>258</v>
      </c>
      <c r="K158" s="849"/>
      <c r="L158" s="818" t="s">
        <v>259</v>
      </c>
      <c r="M158" s="809"/>
      <c r="N158" s="112">
        <v>3330227513</v>
      </c>
      <c r="O158" s="109">
        <f>141.05/111.82</f>
        <v>1.2614022536218925</v>
      </c>
      <c r="P158" s="111" t="s">
        <v>260</v>
      </c>
      <c r="Q158" s="845">
        <f>G158/O158</f>
        <v>3330227513.0223322</v>
      </c>
      <c r="R158" s="845"/>
      <c r="S158" s="640" t="s">
        <v>226</v>
      </c>
      <c r="T158" s="640"/>
      <c r="U158" s="640"/>
    </row>
    <row r="159" spans="1:21" s="26" customFormat="1" ht="28.5" customHeight="1" x14ac:dyDescent="0.25">
      <c r="A159" s="1"/>
      <c r="B159" s="277" t="s">
        <v>151</v>
      </c>
      <c r="C159" s="279"/>
      <c r="D159" s="817" t="s">
        <v>843</v>
      </c>
      <c r="E159" s="807"/>
      <c r="F159" s="79" t="s">
        <v>144</v>
      </c>
      <c r="G159" s="846">
        <v>4243940445</v>
      </c>
      <c r="H159" s="847"/>
      <c r="I159" s="848"/>
      <c r="J159" s="849" t="s">
        <v>261</v>
      </c>
      <c r="K159" s="849"/>
      <c r="L159" s="826">
        <v>43384</v>
      </c>
      <c r="M159" s="850"/>
      <c r="N159" s="112">
        <v>3330227513</v>
      </c>
      <c r="O159" s="109">
        <f>142.5/111.82</f>
        <v>1.2743695224467895</v>
      </c>
      <c r="P159" s="111" t="s">
        <v>404</v>
      </c>
      <c r="Q159" s="845">
        <f>G159/O159</f>
        <v>3330227512.7010527</v>
      </c>
      <c r="R159" s="845"/>
      <c r="S159" s="640" t="s">
        <v>226</v>
      </c>
      <c r="T159" s="640"/>
      <c r="U159" s="640"/>
    </row>
    <row r="160" spans="1:21" ht="15" customHeight="1" x14ac:dyDescent="0.25">
      <c r="B160" s="277" t="s">
        <v>152</v>
      </c>
      <c r="C160" s="279"/>
      <c r="D160" s="817" t="s">
        <v>843</v>
      </c>
      <c r="E160" s="807"/>
      <c r="F160" s="79" t="s">
        <v>144</v>
      </c>
      <c r="G160" s="846">
        <v>4335995951</v>
      </c>
      <c r="H160" s="847"/>
      <c r="I160" s="848"/>
      <c r="J160" s="851" t="s">
        <v>262</v>
      </c>
      <c r="K160" s="851"/>
      <c r="L160" s="826">
        <v>43580</v>
      </c>
      <c r="M160" s="850"/>
      <c r="N160" s="112">
        <v>3330227513</v>
      </c>
      <c r="O160" s="109">
        <f>101.62/78.05</f>
        <v>1.3019859064702115</v>
      </c>
      <c r="P160" s="111" t="s">
        <v>437</v>
      </c>
      <c r="Q160" s="845">
        <f>G160/O160</f>
        <v>3330294075.7286949</v>
      </c>
      <c r="R160" s="845"/>
      <c r="S160" s="640" t="s">
        <v>844</v>
      </c>
      <c r="T160" s="640"/>
      <c r="U160" s="640"/>
    </row>
    <row r="161" spans="1:21" ht="15" customHeight="1" x14ac:dyDescent="0.25">
      <c r="B161" s="277" t="s">
        <v>227</v>
      </c>
      <c r="C161" s="279"/>
      <c r="D161" s="817" t="s">
        <v>843</v>
      </c>
      <c r="E161" s="807"/>
      <c r="F161" s="79" t="s">
        <v>144</v>
      </c>
      <c r="G161" s="846">
        <v>3687610549</v>
      </c>
      <c r="H161" s="847"/>
      <c r="I161" s="848"/>
      <c r="J161" s="851" t="s">
        <v>263</v>
      </c>
      <c r="K161" s="851"/>
      <c r="L161" s="843">
        <v>43748</v>
      </c>
      <c r="M161" s="844"/>
      <c r="N161" s="128">
        <v>2787313610</v>
      </c>
      <c r="O161" s="109">
        <f>103.26/78.05</f>
        <v>1.322998078155029</v>
      </c>
      <c r="P161" s="111" t="s">
        <v>565</v>
      </c>
      <c r="Q161" s="845">
        <f>G161/O161</f>
        <v>2787313609.8145456</v>
      </c>
      <c r="R161" s="845"/>
      <c r="S161" s="640" t="s">
        <v>226</v>
      </c>
      <c r="T161" s="640"/>
      <c r="U161" s="640"/>
    </row>
    <row r="162" spans="1:21" ht="36.75" customHeight="1" x14ac:dyDescent="0.25">
      <c r="B162" s="277" t="s">
        <v>228</v>
      </c>
      <c r="C162" s="279"/>
      <c r="D162" s="817" t="s">
        <v>843</v>
      </c>
      <c r="E162" s="807"/>
      <c r="F162" s="79" t="s">
        <v>144</v>
      </c>
      <c r="G162" s="846">
        <v>3768676557</v>
      </c>
      <c r="H162" s="847"/>
      <c r="I162" s="848"/>
      <c r="J162" s="851" t="s">
        <v>264</v>
      </c>
      <c r="K162" s="851"/>
      <c r="L162" s="843">
        <v>43935</v>
      </c>
      <c r="M162" s="844"/>
      <c r="N162" s="48">
        <v>2787313610</v>
      </c>
      <c r="O162" s="109">
        <f>105.53/78.05</f>
        <v>1.35208199871877</v>
      </c>
      <c r="P162" s="111" t="s">
        <v>845</v>
      </c>
      <c r="Q162" s="845">
        <f>G162/O162</f>
        <v>2787313610.0999718</v>
      </c>
      <c r="R162" s="845"/>
      <c r="S162" s="640" t="s">
        <v>226</v>
      </c>
      <c r="T162" s="640"/>
      <c r="U162" s="640"/>
    </row>
    <row r="163" spans="1:21" ht="36.75" customHeight="1" x14ac:dyDescent="0.2">
      <c r="B163" s="277" t="s">
        <v>229</v>
      </c>
      <c r="C163" s="279"/>
      <c r="D163" s="807"/>
      <c r="E163" s="807"/>
      <c r="F163" s="79" t="s">
        <v>144</v>
      </c>
      <c r="G163" s="640"/>
      <c r="H163" s="640"/>
      <c r="I163" s="640"/>
      <c r="J163" s="851" t="s">
        <v>265</v>
      </c>
      <c r="K163" s="851"/>
      <c r="L163" s="807"/>
      <c r="M163" s="807"/>
      <c r="N163" s="48">
        <v>1848766139</v>
      </c>
      <c r="O163" s="219"/>
      <c r="P163" s="49"/>
      <c r="Q163" s="853">
        <v>0</v>
      </c>
      <c r="R163" s="853"/>
      <c r="S163" s="640"/>
      <c r="T163" s="640"/>
      <c r="U163" s="640"/>
    </row>
    <row r="164" spans="1:21" ht="54.75" customHeight="1" x14ac:dyDescent="0.2">
      <c r="B164" s="277" t="s">
        <v>230</v>
      </c>
      <c r="C164" s="279"/>
      <c r="D164" s="807"/>
      <c r="E164" s="807"/>
      <c r="F164" s="79" t="s">
        <v>144</v>
      </c>
      <c r="G164" s="640"/>
      <c r="H164" s="640"/>
      <c r="I164" s="640"/>
      <c r="J164" s="851" t="s">
        <v>266</v>
      </c>
      <c r="K164" s="851"/>
      <c r="L164" s="807"/>
      <c r="M164" s="807"/>
      <c r="N164" s="48">
        <v>1848766139</v>
      </c>
      <c r="O164" s="219"/>
      <c r="P164" s="49"/>
      <c r="Q164" s="853">
        <v>0</v>
      </c>
      <c r="R164" s="853"/>
      <c r="S164" s="640"/>
      <c r="T164" s="640"/>
      <c r="U164" s="640"/>
    </row>
    <row r="165" spans="1:21" ht="81" customHeight="1" x14ac:dyDescent="0.2">
      <c r="A165" s="26"/>
      <c r="B165" s="277" t="s">
        <v>231</v>
      </c>
      <c r="C165" s="279"/>
      <c r="D165" s="807"/>
      <c r="E165" s="807"/>
      <c r="F165" s="79" t="s">
        <v>144</v>
      </c>
      <c r="G165" s="640"/>
      <c r="H165" s="640"/>
      <c r="I165" s="640"/>
      <c r="J165" s="851" t="s">
        <v>846</v>
      </c>
      <c r="K165" s="851"/>
      <c r="L165" s="807"/>
      <c r="M165" s="807"/>
      <c r="N165" s="48">
        <v>2542964000</v>
      </c>
      <c r="O165" s="219"/>
      <c r="P165" s="49"/>
      <c r="Q165" s="852">
        <v>0</v>
      </c>
      <c r="R165" s="852"/>
      <c r="S165" s="640"/>
      <c r="T165" s="640"/>
      <c r="U165" s="640"/>
    </row>
    <row r="166" spans="1:21" ht="39.75" customHeight="1" x14ac:dyDescent="0.2">
      <c r="A166" s="26" t="s">
        <v>573</v>
      </c>
      <c r="B166" s="830" t="s">
        <v>267</v>
      </c>
      <c r="C166" s="831"/>
      <c r="D166" s="831"/>
      <c r="E166" s="831"/>
      <c r="F166" s="831"/>
      <c r="G166" s="831"/>
      <c r="H166" s="831"/>
      <c r="I166" s="831"/>
      <c r="J166" s="831"/>
      <c r="K166" s="831"/>
      <c r="L166" s="831"/>
      <c r="M166" s="831"/>
      <c r="N166" s="831"/>
      <c r="O166" s="831"/>
      <c r="P166" s="831"/>
      <c r="Q166" s="831"/>
      <c r="R166" s="831"/>
      <c r="S166" s="831"/>
      <c r="T166" s="831"/>
      <c r="U166" s="832"/>
    </row>
    <row r="167" spans="1:21" ht="53.25" customHeight="1" x14ac:dyDescent="0.2">
      <c r="B167" s="824" t="s">
        <v>131</v>
      </c>
      <c r="C167" s="824"/>
      <c r="D167" s="825" t="s">
        <v>132</v>
      </c>
      <c r="E167" s="825"/>
      <c r="F167" s="825" t="s">
        <v>133</v>
      </c>
      <c r="G167" s="823" t="s">
        <v>134</v>
      </c>
      <c r="H167" s="823"/>
      <c r="I167" s="823"/>
      <c r="J167" s="823"/>
      <c r="K167" s="823"/>
      <c r="L167" s="823"/>
      <c r="M167" s="823"/>
      <c r="N167" s="823" t="s">
        <v>135</v>
      </c>
      <c r="O167" s="823"/>
      <c r="P167" s="823"/>
      <c r="Q167" s="823"/>
      <c r="R167" s="823"/>
      <c r="S167" s="823" t="s">
        <v>97</v>
      </c>
      <c r="T167" s="823"/>
      <c r="U167" s="823"/>
    </row>
    <row r="168" spans="1:21" ht="58.5" customHeight="1" x14ac:dyDescent="0.2">
      <c r="B168" s="824"/>
      <c r="C168" s="824"/>
      <c r="D168" s="825"/>
      <c r="E168" s="825"/>
      <c r="F168" s="825"/>
      <c r="G168" s="810" t="s">
        <v>136</v>
      </c>
      <c r="H168" s="825"/>
      <c r="I168" s="825"/>
      <c r="J168" s="810" t="s">
        <v>137</v>
      </c>
      <c r="K168" s="810"/>
      <c r="L168" s="810" t="s">
        <v>810</v>
      </c>
      <c r="M168" s="810"/>
      <c r="N168" s="206" t="s">
        <v>138</v>
      </c>
      <c r="O168" s="206" t="s">
        <v>139</v>
      </c>
      <c r="P168" s="206" t="s">
        <v>140</v>
      </c>
      <c r="Q168" s="810" t="s">
        <v>141</v>
      </c>
      <c r="R168" s="810"/>
      <c r="S168" s="823"/>
      <c r="T168" s="823"/>
      <c r="U168" s="823"/>
    </row>
    <row r="169" spans="1:21" ht="58.5" customHeight="1" x14ac:dyDescent="0.2">
      <c r="B169" s="640" t="s">
        <v>142</v>
      </c>
      <c r="C169" s="640"/>
      <c r="D169" s="817" t="s">
        <v>416</v>
      </c>
      <c r="E169" s="807"/>
      <c r="F169" s="79" t="s">
        <v>144</v>
      </c>
      <c r="G169" s="820">
        <v>384680737</v>
      </c>
      <c r="H169" s="820"/>
      <c r="I169" s="820"/>
      <c r="J169" s="802" t="s">
        <v>145</v>
      </c>
      <c r="K169" s="802"/>
      <c r="L169" s="802" t="s">
        <v>153</v>
      </c>
      <c r="M169" s="802"/>
      <c r="N169" s="217">
        <v>350000000</v>
      </c>
      <c r="O169" s="59">
        <f>123.78/111.82</f>
        <v>1.1069576104453587</v>
      </c>
      <c r="P169" s="113" t="s">
        <v>154</v>
      </c>
      <c r="Q169" s="819">
        <f t="shared" ref="Q169:Q177" si="11">+G169/O169</f>
        <v>347511714.42349327</v>
      </c>
      <c r="R169" s="819"/>
      <c r="S169" s="640" t="s">
        <v>226</v>
      </c>
      <c r="T169" s="640"/>
      <c r="U169" s="640"/>
    </row>
    <row r="170" spans="1:21" ht="63" customHeight="1" x14ac:dyDescent="0.2">
      <c r="B170" s="640" t="s">
        <v>142</v>
      </c>
      <c r="C170" s="640"/>
      <c r="D170" s="817" t="s">
        <v>416</v>
      </c>
      <c r="E170" s="807"/>
      <c r="F170" s="79" t="s">
        <v>144</v>
      </c>
      <c r="G170" s="820">
        <v>2807165</v>
      </c>
      <c r="H170" s="820"/>
      <c r="I170" s="820"/>
      <c r="J170" s="802" t="s">
        <v>145</v>
      </c>
      <c r="K170" s="802"/>
      <c r="L170" s="802" t="s">
        <v>246</v>
      </c>
      <c r="M170" s="802"/>
      <c r="N170" s="217">
        <v>350000000</v>
      </c>
      <c r="O170" s="109">
        <f>126.15/111.82</f>
        <v>1.1281523877660526</v>
      </c>
      <c r="P170" s="114" t="s">
        <v>166</v>
      </c>
      <c r="Q170" s="819">
        <f t="shared" si="11"/>
        <v>2488285.297661514</v>
      </c>
      <c r="R170" s="819"/>
      <c r="S170" s="640" t="s">
        <v>226</v>
      </c>
      <c r="T170" s="640"/>
      <c r="U170" s="640"/>
    </row>
    <row r="171" spans="1:21" ht="27" customHeight="1" x14ac:dyDescent="0.2">
      <c r="B171" s="640" t="s">
        <v>146</v>
      </c>
      <c r="C171" s="640"/>
      <c r="D171" s="817" t="s">
        <v>416</v>
      </c>
      <c r="E171" s="807"/>
      <c r="F171" s="79" t="s">
        <v>144</v>
      </c>
      <c r="G171" s="820">
        <v>394853336</v>
      </c>
      <c r="H171" s="820"/>
      <c r="I171" s="820"/>
      <c r="J171" s="802" t="s">
        <v>847</v>
      </c>
      <c r="K171" s="802"/>
      <c r="L171" s="802" t="s">
        <v>268</v>
      </c>
      <c r="M171" s="802"/>
      <c r="N171" s="217">
        <v>350000000</v>
      </c>
      <c r="O171" s="109">
        <f>126.15/111.82</f>
        <v>1.1281523877660526</v>
      </c>
      <c r="P171" s="114" t="s">
        <v>169</v>
      </c>
      <c r="Q171" s="819">
        <f t="shared" si="11"/>
        <v>350000000.24986124</v>
      </c>
      <c r="R171" s="819"/>
      <c r="S171" s="640" t="s">
        <v>226</v>
      </c>
      <c r="T171" s="640"/>
      <c r="U171" s="640"/>
    </row>
    <row r="172" spans="1:21" ht="26.25" customHeight="1" x14ac:dyDescent="0.2">
      <c r="B172" s="640" t="s">
        <v>147</v>
      </c>
      <c r="C172" s="640"/>
      <c r="D172" s="817" t="s">
        <v>416</v>
      </c>
      <c r="E172" s="807"/>
      <c r="F172" s="79" t="s">
        <v>144</v>
      </c>
      <c r="G172" s="820">
        <v>417546056</v>
      </c>
      <c r="H172" s="820"/>
      <c r="I172" s="820"/>
      <c r="J172" s="802" t="s">
        <v>847</v>
      </c>
      <c r="K172" s="802"/>
      <c r="L172" s="802" t="s">
        <v>269</v>
      </c>
      <c r="M172" s="802"/>
      <c r="N172" s="217">
        <v>350000000</v>
      </c>
      <c r="O172" s="109">
        <f>133.4/111.82</f>
        <v>1.1929887318905386</v>
      </c>
      <c r="P172" s="114" t="s">
        <v>269</v>
      </c>
      <c r="Q172" s="819">
        <f t="shared" si="11"/>
        <v>349999999.86446768</v>
      </c>
      <c r="R172" s="819"/>
      <c r="S172" s="640" t="s">
        <v>226</v>
      </c>
      <c r="T172" s="640"/>
      <c r="U172" s="640"/>
    </row>
    <row r="173" spans="1:21" ht="25.5" customHeight="1" x14ac:dyDescent="0.2">
      <c r="B173" s="640" t="s">
        <v>148</v>
      </c>
      <c r="C173" s="640"/>
      <c r="D173" s="817" t="s">
        <v>416</v>
      </c>
      <c r="E173" s="807"/>
      <c r="F173" s="79" t="s">
        <v>144</v>
      </c>
      <c r="G173" s="820">
        <v>434604722</v>
      </c>
      <c r="H173" s="820"/>
      <c r="I173" s="820"/>
      <c r="J173" s="802" t="s">
        <v>847</v>
      </c>
      <c r="K173" s="802"/>
      <c r="L173" s="842">
        <v>43223</v>
      </c>
      <c r="M173" s="842"/>
      <c r="N173" s="217">
        <v>350000000</v>
      </c>
      <c r="O173" s="109">
        <f>141.05/111.82</f>
        <v>1.2614022536218925</v>
      </c>
      <c r="P173" s="114" t="s">
        <v>311</v>
      </c>
      <c r="Q173" s="819">
        <f t="shared" si="11"/>
        <v>344540943.02757883</v>
      </c>
      <c r="R173" s="819"/>
      <c r="S173" s="640" t="s">
        <v>226</v>
      </c>
      <c r="T173" s="640"/>
      <c r="U173" s="640"/>
    </row>
    <row r="174" spans="1:21" ht="15" customHeight="1" x14ac:dyDescent="0.2">
      <c r="B174" s="640" t="s">
        <v>366</v>
      </c>
      <c r="C174" s="640"/>
      <c r="D174" s="817" t="s">
        <v>416</v>
      </c>
      <c r="E174" s="807"/>
      <c r="F174" s="79" t="s">
        <v>144</v>
      </c>
      <c r="G174" s="820">
        <v>10047398</v>
      </c>
      <c r="H174" s="820"/>
      <c r="I174" s="820"/>
      <c r="J174" s="802" t="s">
        <v>847</v>
      </c>
      <c r="K174" s="802"/>
      <c r="L174" s="842">
        <v>43263</v>
      </c>
      <c r="M174" s="842"/>
      <c r="N174" s="217">
        <v>350000000</v>
      </c>
      <c r="O174" s="109">
        <f>142.06/111.82</f>
        <v>1.2704346270792346</v>
      </c>
      <c r="P174" s="114" t="s">
        <v>311</v>
      </c>
      <c r="Q174" s="819">
        <f t="shared" si="11"/>
        <v>7908630.4685344212</v>
      </c>
      <c r="R174" s="819"/>
      <c r="S174" s="640" t="s">
        <v>848</v>
      </c>
      <c r="T174" s="640"/>
      <c r="U174" s="640"/>
    </row>
    <row r="175" spans="1:21" ht="49.5" customHeight="1" x14ac:dyDescent="0.2">
      <c r="B175" s="640" t="s">
        <v>149</v>
      </c>
      <c r="C175" s="640"/>
      <c r="D175" s="817" t="s">
        <v>416</v>
      </c>
      <c r="E175" s="807"/>
      <c r="F175" s="79" t="s">
        <v>144</v>
      </c>
      <c r="G175" s="820">
        <v>446029333</v>
      </c>
      <c r="H175" s="820"/>
      <c r="I175" s="820"/>
      <c r="J175" s="802" t="s">
        <v>847</v>
      </c>
      <c r="K175" s="802"/>
      <c r="L175" s="842">
        <v>43399</v>
      </c>
      <c r="M175" s="842"/>
      <c r="N175" s="217">
        <v>350000000</v>
      </c>
      <c r="O175" s="109">
        <f>142.5/111.82</f>
        <v>1.2743695224467895</v>
      </c>
      <c r="P175" s="114" t="s">
        <v>404</v>
      </c>
      <c r="Q175" s="819">
        <f t="shared" si="11"/>
        <v>350000000.11270177</v>
      </c>
      <c r="R175" s="819"/>
      <c r="S175" s="640" t="s">
        <v>226</v>
      </c>
      <c r="T175" s="640"/>
      <c r="U175" s="640"/>
    </row>
    <row r="176" spans="1:21" ht="150" customHeight="1" x14ac:dyDescent="0.2">
      <c r="B176" s="640" t="s">
        <v>150</v>
      </c>
      <c r="C176" s="640"/>
      <c r="D176" s="817" t="s">
        <v>416</v>
      </c>
      <c r="E176" s="807"/>
      <c r="F176" s="79" t="s">
        <v>144</v>
      </c>
      <c r="G176" s="820">
        <v>477093543</v>
      </c>
      <c r="H176" s="820"/>
      <c r="I176" s="820"/>
      <c r="J176" s="802" t="s">
        <v>847</v>
      </c>
      <c r="K176" s="802"/>
      <c r="L176" s="842">
        <v>43445</v>
      </c>
      <c r="M176" s="842"/>
      <c r="N176" s="217">
        <v>350000000</v>
      </c>
      <c r="O176" s="109">
        <f>142.84/111.82</f>
        <v>1.2774101234126276</v>
      </c>
      <c r="P176" s="114" t="s">
        <v>415</v>
      </c>
      <c r="Q176" s="819">
        <f t="shared" si="11"/>
        <v>373485018.04998595</v>
      </c>
      <c r="R176" s="819"/>
      <c r="S176" s="640" t="s">
        <v>226</v>
      </c>
      <c r="T176" s="640"/>
      <c r="U176" s="640"/>
    </row>
    <row r="177" spans="1:21" ht="147.75" customHeight="1" x14ac:dyDescent="0.2">
      <c r="B177" s="640" t="s">
        <v>151</v>
      </c>
      <c r="C177" s="640"/>
      <c r="D177" s="817" t="s">
        <v>416</v>
      </c>
      <c r="E177" s="807"/>
      <c r="F177" s="79" t="s">
        <v>144</v>
      </c>
      <c r="G177" s="820">
        <v>463049327</v>
      </c>
      <c r="H177" s="820"/>
      <c r="I177" s="820"/>
      <c r="J177" s="802" t="s">
        <v>847</v>
      </c>
      <c r="K177" s="802"/>
      <c r="L177" s="842" t="s">
        <v>561</v>
      </c>
      <c r="M177" s="842"/>
      <c r="N177" s="217">
        <v>350000000</v>
      </c>
      <c r="O177" s="109">
        <f>103.26/78.05</f>
        <v>1.322998078155029</v>
      </c>
      <c r="P177" s="114" t="s">
        <v>555</v>
      </c>
      <c r="Q177" s="819">
        <f t="shared" si="11"/>
        <v>349999999.73222929</v>
      </c>
      <c r="R177" s="819"/>
      <c r="S177" s="640" t="s">
        <v>562</v>
      </c>
      <c r="T177" s="640"/>
      <c r="U177" s="640"/>
    </row>
    <row r="178" spans="1:21" ht="39" customHeight="1" x14ac:dyDescent="0.2">
      <c r="B178" s="105"/>
      <c r="C178" s="221"/>
      <c r="D178" s="131"/>
      <c r="E178" s="131"/>
      <c r="F178" s="82"/>
      <c r="G178" s="83"/>
      <c r="H178" s="83"/>
      <c r="I178" s="83"/>
      <c r="J178" s="84"/>
      <c r="K178" s="84"/>
      <c r="L178" s="84"/>
      <c r="M178" s="84"/>
      <c r="N178" s="83"/>
      <c r="O178" s="85"/>
      <c r="P178" s="86"/>
      <c r="Q178" s="220"/>
      <c r="R178" s="220"/>
      <c r="S178" s="221"/>
      <c r="T178" s="221"/>
      <c r="U178" s="221"/>
    </row>
    <row r="179" spans="1:21" ht="36" customHeight="1" x14ac:dyDescent="0.2">
      <c r="A179" s="1" t="s">
        <v>417</v>
      </c>
      <c r="B179" s="494" t="s">
        <v>270</v>
      </c>
      <c r="C179" s="494"/>
      <c r="D179" s="494"/>
      <c r="E179" s="494"/>
      <c r="F179" s="494"/>
      <c r="G179" s="494"/>
      <c r="H179" s="494"/>
      <c r="I179" s="494"/>
      <c r="J179" s="494"/>
      <c r="K179" s="494"/>
      <c r="L179" s="494"/>
      <c r="M179" s="494"/>
      <c r="N179" s="494"/>
      <c r="O179" s="494"/>
      <c r="P179" s="494"/>
      <c r="Q179" s="494"/>
      <c r="R179" s="494"/>
      <c r="S179" s="494"/>
      <c r="T179" s="494"/>
      <c r="U179" s="494"/>
    </row>
    <row r="180" spans="1:21" ht="52.5" customHeight="1" x14ac:dyDescent="0.2">
      <c r="B180" s="824" t="s">
        <v>131</v>
      </c>
      <c r="C180" s="824"/>
      <c r="D180" s="825" t="s">
        <v>132</v>
      </c>
      <c r="E180" s="825"/>
      <c r="F180" s="825" t="s">
        <v>133</v>
      </c>
      <c r="G180" s="823" t="s">
        <v>134</v>
      </c>
      <c r="H180" s="823"/>
      <c r="I180" s="823"/>
      <c r="J180" s="823"/>
      <c r="K180" s="823"/>
      <c r="L180" s="823"/>
      <c r="M180" s="823"/>
      <c r="N180" s="823" t="s">
        <v>135</v>
      </c>
      <c r="O180" s="823"/>
      <c r="P180" s="823"/>
      <c r="Q180" s="823"/>
      <c r="R180" s="823"/>
      <c r="S180" s="823" t="s">
        <v>97</v>
      </c>
      <c r="T180" s="823"/>
      <c r="U180" s="823"/>
    </row>
    <row r="181" spans="1:21" ht="27.75" customHeight="1" x14ac:dyDescent="0.2">
      <c r="B181" s="824"/>
      <c r="C181" s="824"/>
      <c r="D181" s="825"/>
      <c r="E181" s="825"/>
      <c r="F181" s="825"/>
      <c r="G181" s="810" t="s">
        <v>136</v>
      </c>
      <c r="H181" s="825"/>
      <c r="I181" s="825"/>
      <c r="J181" s="810" t="s">
        <v>137</v>
      </c>
      <c r="K181" s="810"/>
      <c r="L181" s="810" t="s">
        <v>810</v>
      </c>
      <c r="M181" s="810"/>
      <c r="N181" s="206" t="s">
        <v>138</v>
      </c>
      <c r="O181" s="206" t="s">
        <v>139</v>
      </c>
      <c r="P181" s="206" t="s">
        <v>140</v>
      </c>
      <c r="Q181" s="810" t="s">
        <v>141</v>
      </c>
      <c r="R181" s="810"/>
      <c r="S181" s="823"/>
      <c r="T181" s="823"/>
      <c r="U181" s="823"/>
    </row>
    <row r="182" spans="1:21" ht="22.5" customHeight="1" x14ac:dyDescent="0.25">
      <c r="B182" s="640" t="s">
        <v>142</v>
      </c>
      <c r="C182" s="640"/>
      <c r="D182" s="817" t="s">
        <v>417</v>
      </c>
      <c r="E182" s="807"/>
      <c r="F182" s="79" t="s">
        <v>144</v>
      </c>
      <c r="G182" s="840">
        <v>310301163.36000001</v>
      </c>
      <c r="H182" s="840"/>
      <c r="I182" s="840"/>
      <c r="J182" s="802" t="s">
        <v>849</v>
      </c>
      <c r="K182" s="802"/>
      <c r="L182" s="818" t="s">
        <v>153</v>
      </c>
      <c r="M182" s="809"/>
      <c r="N182" s="217">
        <v>252000000</v>
      </c>
      <c r="O182" s="59">
        <f>123.78/111.82</f>
        <v>1.1069576104453587</v>
      </c>
      <c r="P182" s="113" t="s">
        <v>154</v>
      </c>
      <c r="Q182" s="819">
        <f>+G182/O182</f>
        <v>280318921.367872</v>
      </c>
      <c r="R182" s="819"/>
      <c r="S182" s="640" t="s">
        <v>226</v>
      </c>
      <c r="T182" s="640"/>
      <c r="U182" s="640"/>
    </row>
    <row r="183" spans="1:21" ht="18.75" customHeight="1" x14ac:dyDescent="0.25">
      <c r="B183" s="640" t="s">
        <v>146</v>
      </c>
      <c r="C183" s="640"/>
      <c r="D183" s="817" t="s">
        <v>417</v>
      </c>
      <c r="E183" s="807"/>
      <c r="F183" s="79" t="s">
        <v>144</v>
      </c>
      <c r="G183" s="840">
        <v>67589211</v>
      </c>
      <c r="H183" s="840">
        <v>69485724</v>
      </c>
      <c r="I183" s="840">
        <v>69485724</v>
      </c>
      <c r="J183" s="802" t="s">
        <v>271</v>
      </c>
      <c r="K183" s="802"/>
      <c r="L183" s="818" t="s">
        <v>272</v>
      </c>
      <c r="M183" s="809"/>
      <c r="N183" s="217">
        <v>60000000</v>
      </c>
      <c r="O183" s="109">
        <f>126.15/111.82</f>
        <v>1.1281523877660526</v>
      </c>
      <c r="P183" s="114" t="s">
        <v>166</v>
      </c>
      <c r="Q183" s="819">
        <f t="shared" ref="Q183:Q196" si="12">+G183/O183</f>
        <v>59911419.532461353</v>
      </c>
      <c r="R183" s="819"/>
      <c r="S183" s="640" t="s">
        <v>226</v>
      </c>
      <c r="T183" s="640"/>
      <c r="U183" s="640"/>
    </row>
    <row r="184" spans="1:21" ht="18.75" customHeight="1" x14ac:dyDescent="0.25">
      <c r="B184" s="640" t="s">
        <v>147</v>
      </c>
      <c r="C184" s="640"/>
      <c r="D184" s="817" t="s">
        <v>417</v>
      </c>
      <c r="E184" s="807"/>
      <c r="F184" s="79" t="s">
        <v>144</v>
      </c>
      <c r="G184" s="840">
        <v>1896513</v>
      </c>
      <c r="H184" s="840">
        <v>69485724</v>
      </c>
      <c r="I184" s="840">
        <v>69485724</v>
      </c>
      <c r="J184" s="802" t="s">
        <v>271</v>
      </c>
      <c r="K184" s="802"/>
      <c r="L184" s="818" t="s">
        <v>268</v>
      </c>
      <c r="M184" s="809"/>
      <c r="N184" s="217">
        <v>60000000</v>
      </c>
      <c r="O184" s="109">
        <f>126.15/111.82</f>
        <v>1.1281523877660526</v>
      </c>
      <c r="P184" s="114" t="s">
        <v>166</v>
      </c>
      <c r="Q184" s="819">
        <f t="shared" si="12"/>
        <v>1681078.7448275862</v>
      </c>
      <c r="R184" s="819"/>
      <c r="S184" s="640" t="s">
        <v>226</v>
      </c>
      <c r="T184" s="640"/>
      <c r="U184" s="640"/>
    </row>
    <row r="185" spans="1:21" ht="15.75" customHeight="1" x14ac:dyDescent="0.25">
      <c r="B185" s="640" t="s">
        <v>148</v>
      </c>
      <c r="C185" s="640"/>
      <c r="D185" s="817" t="s">
        <v>417</v>
      </c>
      <c r="E185" s="807"/>
      <c r="F185" s="79" t="s">
        <v>144</v>
      </c>
      <c r="G185" s="840">
        <v>71162374</v>
      </c>
      <c r="H185" s="840">
        <v>71162374</v>
      </c>
      <c r="I185" s="840">
        <v>71162374</v>
      </c>
      <c r="J185" s="802"/>
      <c r="K185" s="802"/>
      <c r="L185" s="818" t="s">
        <v>273</v>
      </c>
      <c r="M185" s="809"/>
      <c r="N185" s="217">
        <v>60000000</v>
      </c>
      <c r="O185" s="109">
        <f>132.58/111.82</f>
        <v>1.1856555177964587</v>
      </c>
      <c r="P185" s="114" t="s">
        <v>189</v>
      </c>
      <c r="Q185" s="819">
        <f t="shared" si="12"/>
        <v>60019434.761502482</v>
      </c>
      <c r="R185" s="819"/>
      <c r="S185" s="640" t="s">
        <v>226</v>
      </c>
      <c r="T185" s="640"/>
      <c r="U185" s="640"/>
    </row>
    <row r="186" spans="1:21" ht="15.75" customHeight="1" x14ac:dyDescent="0.25">
      <c r="B186" s="640" t="s">
        <v>149</v>
      </c>
      <c r="C186" s="640"/>
      <c r="D186" s="817" t="s">
        <v>417</v>
      </c>
      <c r="E186" s="807"/>
      <c r="F186" s="79" t="s">
        <v>144</v>
      </c>
      <c r="G186" s="840">
        <v>71579324</v>
      </c>
      <c r="H186" s="840">
        <v>71579324</v>
      </c>
      <c r="I186" s="840">
        <v>71579324</v>
      </c>
      <c r="J186" s="802" t="s">
        <v>274</v>
      </c>
      <c r="K186" s="802"/>
      <c r="L186" s="818" t="s">
        <v>275</v>
      </c>
      <c r="M186" s="809"/>
      <c r="N186" s="217">
        <v>60000000</v>
      </c>
      <c r="O186" s="109">
        <f>133.4/111.82</f>
        <v>1.1929887318905386</v>
      </c>
      <c r="P186" s="114" t="s">
        <v>202</v>
      </c>
      <c r="Q186" s="819">
        <f t="shared" si="12"/>
        <v>60000000.072563708</v>
      </c>
      <c r="R186" s="819"/>
      <c r="S186" s="640" t="s">
        <v>226</v>
      </c>
      <c r="T186" s="640"/>
      <c r="U186" s="640"/>
    </row>
    <row r="187" spans="1:21" ht="15.75" customHeight="1" x14ac:dyDescent="0.25">
      <c r="B187" s="640" t="s">
        <v>150</v>
      </c>
      <c r="C187" s="640"/>
      <c r="D187" s="817" t="s">
        <v>417</v>
      </c>
      <c r="E187" s="807"/>
      <c r="F187" s="79" t="s">
        <v>144</v>
      </c>
      <c r="G187" s="840">
        <v>300633160</v>
      </c>
      <c r="H187" s="840">
        <v>71579324</v>
      </c>
      <c r="I187" s="840">
        <v>71579324</v>
      </c>
      <c r="J187" s="802" t="s">
        <v>276</v>
      </c>
      <c r="K187" s="802"/>
      <c r="L187" s="818" t="s">
        <v>275</v>
      </c>
      <c r="M187" s="809"/>
      <c r="N187" s="217">
        <v>252000000</v>
      </c>
      <c r="O187" s="109">
        <f>133.4/111.82</f>
        <v>1.1929887318905386</v>
      </c>
      <c r="P187" s="114" t="s">
        <v>202</v>
      </c>
      <c r="Q187" s="819">
        <f t="shared" si="12"/>
        <v>251999999.63418287</v>
      </c>
      <c r="R187" s="819"/>
      <c r="S187" s="640" t="s">
        <v>226</v>
      </c>
      <c r="T187" s="640"/>
      <c r="U187" s="640"/>
    </row>
    <row r="188" spans="1:21" ht="15.75" customHeight="1" x14ac:dyDescent="0.25">
      <c r="B188" s="640" t="s">
        <v>151</v>
      </c>
      <c r="C188" s="640"/>
      <c r="D188" s="817" t="s">
        <v>417</v>
      </c>
      <c r="E188" s="807"/>
      <c r="F188" s="79" t="s">
        <v>144</v>
      </c>
      <c r="G188" s="840">
        <v>73891969</v>
      </c>
      <c r="H188" s="840">
        <v>71579324</v>
      </c>
      <c r="I188" s="840">
        <v>71579324</v>
      </c>
      <c r="J188" s="802" t="s">
        <v>277</v>
      </c>
      <c r="K188" s="802"/>
      <c r="L188" s="818" t="s">
        <v>278</v>
      </c>
      <c r="M188" s="809"/>
      <c r="N188" s="217">
        <v>60000000</v>
      </c>
      <c r="O188" s="109">
        <f>137.71/111.82</f>
        <v>1.2315328206045431</v>
      </c>
      <c r="P188" s="114" t="s">
        <v>279</v>
      </c>
      <c r="Q188" s="819">
        <f t="shared" si="12"/>
        <v>59999999.808147557</v>
      </c>
      <c r="R188" s="819"/>
      <c r="S188" s="640" t="s">
        <v>226</v>
      </c>
      <c r="T188" s="640"/>
      <c r="U188" s="640"/>
    </row>
    <row r="189" spans="1:21" ht="15.75" customHeight="1" x14ac:dyDescent="0.25">
      <c r="B189" s="640" t="s">
        <v>152</v>
      </c>
      <c r="C189" s="640"/>
      <c r="D189" s="817" t="s">
        <v>417</v>
      </c>
      <c r="E189" s="807"/>
      <c r="F189" s="79" t="s">
        <v>144</v>
      </c>
      <c r="G189" s="840">
        <v>74503666</v>
      </c>
      <c r="H189" s="840">
        <v>71579324</v>
      </c>
      <c r="I189" s="840">
        <v>71579324</v>
      </c>
      <c r="J189" s="802" t="s">
        <v>280</v>
      </c>
      <c r="K189" s="802"/>
      <c r="L189" s="818" t="s">
        <v>281</v>
      </c>
      <c r="M189" s="809"/>
      <c r="N189" s="217">
        <v>60000000</v>
      </c>
      <c r="O189" s="109">
        <f>138.85/111.82</f>
        <v>1.2417277767841173</v>
      </c>
      <c r="P189" s="114" t="s">
        <v>282</v>
      </c>
      <c r="Q189" s="819">
        <f t="shared" si="12"/>
        <v>59999999.511127122</v>
      </c>
      <c r="R189" s="819"/>
      <c r="S189" s="640" t="s">
        <v>850</v>
      </c>
      <c r="T189" s="640"/>
      <c r="U189" s="640"/>
    </row>
    <row r="190" spans="1:21" ht="15.75" x14ac:dyDescent="0.25">
      <c r="B190" s="640" t="s">
        <v>227</v>
      </c>
      <c r="C190" s="640"/>
      <c r="D190" s="817" t="s">
        <v>417</v>
      </c>
      <c r="E190" s="807"/>
      <c r="F190" s="79" t="s">
        <v>144</v>
      </c>
      <c r="G190" s="840">
        <f>387419066-74503667</f>
        <v>312915399</v>
      </c>
      <c r="H190" s="840">
        <v>71579324</v>
      </c>
      <c r="I190" s="840">
        <v>71579324</v>
      </c>
      <c r="J190" s="802" t="s">
        <v>283</v>
      </c>
      <c r="K190" s="802"/>
      <c r="L190" s="818" t="s">
        <v>281</v>
      </c>
      <c r="M190" s="809"/>
      <c r="N190" s="217">
        <v>252000000</v>
      </c>
      <c r="O190" s="109">
        <f>138.85/111.82</f>
        <v>1.2417277767841173</v>
      </c>
      <c r="P190" s="114" t="s">
        <v>282</v>
      </c>
      <c r="Q190" s="819">
        <f t="shared" si="12"/>
        <v>251999999.39632699</v>
      </c>
      <c r="R190" s="819"/>
      <c r="S190" s="640" t="s">
        <v>284</v>
      </c>
      <c r="T190" s="640"/>
      <c r="U190" s="640"/>
    </row>
    <row r="191" spans="1:21" ht="15.75" x14ac:dyDescent="0.25">
      <c r="B191" s="640" t="s">
        <v>228</v>
      </c>
      <c r="C191" s="640"/>
      <c r="D191" s="817" t="s">
        <v>417</v>
      </c>
      <c r="E191" s="807"/>
      <c r="F191" s="79" t="s">
        <v>144</v>
      </c>
      <c r="G191" s="841">
        <v>76344124.489999995</v>
      </c>
      <c r="H191" s="840">
        <v>71579324</v>
      </c>
      <c r="I191" s="840">
        <v>71579324</v>
      </c>
      <c r="J191" s="802" t="s">
        <v>383</v>
      </c>
      <c r="K191" s="802"/>
      <c r="L191" s="826">
        <v>43305</v>
      </c>
      <c r="M191" s="809"/>
      <c r="N191" s="217">
        <v>60000000</v>
      </c>
      <c r="O191" s="109">
        <f>142.28/111.82</f>
        <v>1.272402074763012</v>
      </c>
      <c r="P191" s="114" t="s">
        <v>384</v>
      </c>
      <c r="Q191" s="819">
        <f t="shared" si="12"/>
        <v>60000000.003315993</v>
      </c>
      <c r="R191" s="819"/>
      <c r="S191" s="640" t="s">
        <v>850</v>
      </c>
      <c r="T191" s="640"/>
      <c r="U191" s="640"/>
    </row>
    <row r="192" spans="1:21" ht="15" customHeight="1" x14ac:dyDescent="0.25">
      <c r="B192" s="640" t="s">
        <v>229</v>
      </c>
      <c r="C192" s="640"/>
      <c r="D192" s="817" t="s">
        <v>417</v>
      </c>
      <c r="E192" s="807"/>
      <c r="F192" s="79" t="s">
        <v>144</v>
      </c>
      <c r="G192" s="841">
        <v>398551959</v>
      </c>
      <c r="H192" s="840">
        <v>71579324</v>
      </c>
      <c r="I192" s="840">
        <v>71579324</v>
      </c>
      <c r="J192" s="802" t="s">
        <v>851</v>
      </c>
      <c r="K192" s="802"/>
      <c r="L192" s="826">
        <v>43445</v>
      </c>
      <c r="M192" s="809"/>
      <c r="N192" s="217">
        <f>60000000+252000000</f>
        <v>312000000</v>
      </c>
      <c r="O192" s="109">
        <f>142.84/111.82</f>
        <v>1.2774101234126276</v>
      </c>
      <c r="P192" s="114" t="s">
        <v>418</v>
      </c>
      <c r="Q192" s="819">
        <f t="shared" si="12"/>
        <v>312000000.38770646</v>
      </c>
      <c r="R192" s="819"/>
      <c r="S192" s="640" t="s">
        <v>226</v>
      </c>
      <c r="T192" s="640"/>
      <c r="U192" s="640"/>
    </row>
    <row r="193" spans="1:26" ht="15" customHeight="1" x14ac:dyDescent="0.25">
      <c r="B193" s="640" t="s">
        <v>230</v>
      </c>
      <c r="C193" s="640"/>
      <c r="D193" s="817" t="s">
        <v>417</v>
      </c>
      <c r="E193" s="807"/>
      <c r="F193" s="79" t="s">
        <v>144</v>
      </c>
      <c r="G193" s="841">
        <v>79133889</v>
      </c>
      <c r="H193" s="840">
        <v>71579324</v>
      </c>
      <c r="I193" s="840">
        <v>71579324</v>
      </c>
      <c r="J193" s="802" t="s">
        <v>852</v>
      </c>
      <c r="K193" s="802"/>
      <c r="L193" s="826">
        <v>43686</v>
      </c>
      <c r="M193" s="809"/>
      <c r="N193" s="217">
        <v>60000000</v>
      </c>
      <c r="O193" s="109">
        <f>102.71/78.05</f>
        <v>1.3159513132607303</v>
      </c>
      <c r="P193" s="114" t="s">
        <v>511</v>
      </c>
      <c r="Q193" s="819">
        <f t="shared" si="12"/>
        <v>60134359.2293837</v>
      </c>
      <c r="R193" s="819"/>
      <c r="S193" s="640" t="s">
        <v>850</v>
      </c>
      <c r="T193" s="640"/>
      <c r="U193" s="640"/>
    </row>
    <row r="194" spans="1:26" ht="15" customHeight="1" x14ac:dyDescent="0.25">
      <c r="B194" s="640" t="s">
        <v>231</v>
      </c>
      <c r="C194" s="640"/>
      <c r="D194" s="817" t="s">
        <v>417</v>
      </c>
      <c r="E194" s="807"/>
      <c r="F194" s="79" t="s">
        <v>144</v>
      </c>
      <c r="G194" s="841">
        <v>333395516</v>
      </c>
      <c r="H194" s="840">
        <v>71579324</v>
      </c>
      <c r="I194" s="840">
        <v>71579324</v>
      </c>
      <c r="J194" s="802" t="s">
        <v>563</v>
      </c>
      <c r="K194" s="802"/>
      <c r="L194" s="826">
        <v>43748</v>
      </c>
      <c r="M194" s="809"/>
      <c r="N194" s="217">
        <v>252000000</v>
      </c>
      <c r="O194" s="109">
        <f>103.26/78.05</f>
        <v>1.322998078155029</v>
      </c>
      <c r="P194" s="114" t="s">
        <v>555</v>
      </c>
      <c r="Q194" s="819">
        <f t="shared" si="12"/>
        <v>252000000.23048612</v>
      </c>
      <c r="R194" s="819"/>
      <c r="S194" s="640" t="s">
        <v>853</v>
      </c>
      <c r="T194" s="640"/>
      <c r="U194" s="640"/>
    </row>
    <row r="195" spans="1:26" ht="15.75" customHeight="1" x14ac:dyDescent="0.25">
      <c r="B195" s="944" t="s">
        <v>232</v>
      </c>
      <c r="C195" s="944"/>
      <c r="D195" s="945" t="s">
        <v>417</v>
      </c>
      <c r="E195" s="946"/>
      <c r="F195" s="231" t="s">
        <v>144</v>
      </c>
      <c r="G195" s="841">
        <v>79795004</v>
      </c>
      <c r="H195" s="840"/>
      <c r="I195" s="130"/>
      <c r="J195" s="802" t="s">
        <v>854</v>
      </c>
      <c r="K195" s="802"/>
      <c r="L195" s="947">
        <v>43844</v>
      </c>
      <c r="M195" s="948"/>
      <c r="N195" s="232">
        <v>60000000</v>
      </c>
      <c r="O195" s="233">
        <f>103.8/78.05</f>
        <v>1.3299167200512492</v>
      </c>
      <c r="P195" s="234" t="s">
        <v>568</v>
      </c>
      <c r="Q195" s="949">
        <f t="shared" si="12"/>
        <v>60000000.599229291</v>
      </c>
      <c r="R195" s="949"/>
      <c r="S195" s="944" t="s">
        <v>850</v>
      </c>
      <c r="T195" s="944"/>
      <c r="U195" s="944"/>
    </row>
    <row r="196" spans="1:26" ht="15.75" customHeight="1" x14ac:dyDescent="0.25">
      <c r="A196" s="235"/>
      <c r="B196" s="833" t="s">
        <v>234</v>
      </c>
      <c r="C196" s="833"/>
      <c r="D196" s="834" t="s">
        <v>417</v>
      </c>
      <c r="E196" s="834"/>
      <c r="F196" s="236" t="s">
        <v>144</v>
      </c>
      <c r="G196" s="237">
        <v>80694426.650000006</v>
      </c>
      <c r="H196" s="238"/>
      <c r="I196" s="238"/>
      <c r="J196" s="835" t="s">
        <v>855</v>
      </c>
      <c r="K196" s="835"/>
      <c r="L196" s="836">
        <v>44026</v>
      </c>
      <c r="M196" s="837"/>
      <c r="N196" s="239">
        <v>60000000</v>
      </c>
      <c r="O196" s="240">
        <f>104.97/78.05</f>
        <v>1.3449071108263935</v>
      </c>
      <c r="P196" s="241" t="s">
        <v>842</v>
      </c>
      <c r="Q196" s="838">
        <f t="shared" si="12"/>
        <v>60000000.000309609</v>
      </c>
      <c r="R196" s="838"/>
      <c r="S196" s="833" t="s">
        <v>226</v>
      </c>
      <c r="T196" s="833"/>
      <c r="U196" s="833"/>
    </row>
    <row r="197" spans="1:26" ht="15" customHeight="1" x14ac:dyDescent="0.2"/>
    <row r="198" spans="1:26" ht="15" customHeight="1" x14ac:dyDescent="0.2"/>
    <row r="199" spans="1:26" ht="15" customHeight="1" x14ac:dyDescent="0.2">
      <c r="A199" s="1" t="s">
        <v>574</v>
      </c>
      <c r="B199" s="830" t="s">
        <v>285</v>
      </c>
      <c r="C199" s="831"/>
      <c r="D199" s="831"/>
      <c r="E199" s="831"/>
      <c r="F199" s="831"/>
      <c r="G199" s="831"/>
      <c r="H199" s="831"/>
      <c r="I199" s="831"/>
      <c r="J199" s="831"/>
      <c r="K199" s="831"/>
      <c r="L199" s="831"/>
      <c r="M199" s="831"/>
      <c r="N199" s="831"/>
      <c r="O199" s="831"/>
      <c r="P199" s="831"/>
      <c r="Q199" s="831"/>
      <c r="R199" s="831"/>
      <c r="S199" s="831"/>
      <c r="T199" s="831"/>
      <c r="U199" s="832"/>
      <c r="V199" s="839"/>
      <c r="W199" s="839"/>
      <c r="X199" s="829"/>
      <c r="Y199" s="829"/>
      <c r="Z199" s="829"/>
    </row>
    <row r="200" spans="1:26" ht="15" customHeight="1" x14ac:dyDescent="0.2">
      <c r="B200" s="824" t="s">
        <v>131</v>
      </c>
      <c r="C200" s="824"/>
      <c r="D200" s="825" t="s">
        <v>132</v>
      </c>
      <c r="E200" s="825"/>
      <c r="F200" s="825" t="s">
        <v>133</v>
      </c>
      <c r="G200" s="823" t="s">
        <v>134</v>
      </c>
      <c r="H200" s="823"/>
      <c r="I200" s="823"/>
      <c r="J200" s="823"/>
      <c r="K200" s="823"/>
      <c r="L200" s="823"/>
      <c r="M200" s="823"/>
      <c r="N200" s="823" t="s">
        <v>135</v>
      </c>
      <c r="O200" s="823"/>
      <c r="P200" s="823"/>
      <c r="Q200" s="823"/>
      <c r="R200" s="823"/>
      <c r="S200" s="823" t="s">
        <v>97</v>
      </c>
      <c r="T200" s="823"/>
      <c r="U200" s="823"/>
    </row>
    <row r="201" spans="1:26" ht="15" customHeight="1" x14ac:dyDescent="0.2">
      <c r="B201" s="824"/>
      <c r="C201" s="824"/>
      <c r="D201" s="825"/>
      <c r="E201" s="825"/>
      <c r="F201" s="825"/>
      <c r="G201" s="810" t="s">
        <v>136</v>
      </c>
      <c r="H201" s="825"/>
      <c r="I201" s="825"/>
      <c r="J201" s="810" t="s">
        <v>137</v>
      </c>
      <c r="K201" s="810"/>
      <c r="L201" s="810" t="s">
        <v>810</v>
      </c>
      <c r="M201" s="810"/>
      <c r="N201" s="206" t="s">
        <v>138</v>
      </c>
      <c r="O201" s="206" t="s">
        <v>139</v>
      </c>
      <c r="P201" s="206" t="s">
        <v>140</v>
      </c>
      <c r="Q201" s="810" t="s">
        <v>141</v>
      </c>
      <c r="R201" s="810"/>
      <c r="S201" s="823"/>
      <c r="T201" s="823"/>
      <c r="U201" s="823"/>
    </row>
    <row r="202" spans="1:26" ht="15" customHeight="1" x14ac:dyDescent="0.25">
      <c r="B202" s="277" t="s">
        <v>142</v>
      </c>
      <c r="C202" s="279"/>
      <c r="D202" s="817" t="s">
        <v>51</v>
      </c>
      <c r="E202" s="807"/>
      <c r="F202" s="79" t="s">
        <v>144</v>
      </c>
      <c r="G202" s="242">
        <v>1137653386</v>
      </c>
      <c r="H202" s="242"/>
      <c r="I202" s="242"/>
      <c r="J202" s="802" t="s">
        <v>286</v>
      </c>
      <c r="K202" s="802"/>
      <c r="L202" s="818" t="s">
        <v>287</v>
      </c>
      <c r="M202" s="809"/>
      <c r="N202" s="112">
        <v>923770253.59000003</v>
      </c>
      <c r="O202" s="59">
        <f>137.71/111.82</f>
        <v>1.2315328206045431</v>
      </c>
      <c r="P202" s="110" t="s">
        <v>233</v>
      </c>
      <c r="Q202" s="805">
        <f t="shared" ref="Q202:Q240" si="13">+G202/O202</f>
        <v>923770253.59465539</v>
      </c>
      <c r="R202" s="806"/>
      <c r="S202" s="640" t="s">
        <v>226</v>
      </c>
      <c r="T202" s="640"/>
      <c r="U202" s="640"/>
    </row>
    <row r="203" spans="1:26" ht="15" customHeight="1" x14ac:dyDescent="0.25">
      <c r="B203" s="277" t="s">
        <v>146</v>
      </c>
      <c r="C203" s="279"/>
      <c r="D203" s="807" t="s">
        <v>51</v>
      </c>
      <c r="E203" s="807"/>
      <c r="F203" s="79" t="s">
        <v>144</v>
      </c>
      <c r="G203" s="242">
        <v>1138975183</v>
      </c>
      <c r="H203" s="242"/>
      <c r="I203" s="242"/>
      <c r="J203" s="802" t="s">
        <v>288</v>
      </c>
      <c r="K203" s="802"/>
      <c r="L203" s="818" t="s">
        <v>289</v>
      </c>
      <c r="M203" s="809"/>
      <c r="N203" s="112">
        <v>923770253.59000003</v>
      </c>
      <c r="O203" s="59">
        <f>137.87/111.82</f>
        <v>1.2329636916472904</v>
      </c>
      <c r="P203" s="110" t="s">
        <v>235</v>
      </c>
      <c r="Q203" s="805">
        <f t="shared" si="13"/>
        <v>923770254.31972146</v>
      </c>
      <c r="R203" s="806"/>
      <c r="S203" s="640" t="s">
        <v>226</v>
      </c>
      <c r="T203" s="640"/>
      <c r="U203" s="640"/>
    </row>
    <row r="204" spans="1:26" ht="15" customHeight="1" x14ac:dyDescent="0.25">
      <c r="B204" s="277" t="s">
        <v>147</v>
      </c>
      <c r="C204" s="279"/>
      <c r="D204" s="807" t="s">
        <v>51</v>
      </c>
      <c r="E204" s="807"/>
      <c r="F204" s="79" t="s">
        <v>144</v>
      </c>
      <c r="G204" s="242">
        <v>1139966530</v>
      </c>
      <c r="H204" s="242"/>
      <c r="I204" s="242"/>
      <c r="J204" s="802" t="s">
        <v>290</v>
      </c>
      <c r="K204" s="802"/>
      <c r="L204" s="818" t="s">
        <v>291</v>
      </c>
      <c r="M204" s="809"/>
      <c r="N204" s="112">
        <v>923770253.59000003</v>
      </c>
      <c r="O204" s="59">
        <f>137.99/111.82</f>
        <v>1.2340368449293508</v>
      </c>
      <c r="P204" s="110" t="s">
        <v>292</v>
      </c>
      <c r="Q204" s="805">
        <f t="shared" si="13"/>
        <v>923770254.25465608</v>
      </c>
      <c r="R204" s="806"/>
      <c r="S204" s="640" t="s">
        <v>226</v>
      </c>
      <c r="T204" s="640"/>
      <c r="U204" s="640"/>
    </row>
    <row r="205" spans="1:26" ht="15" customHeight="1" x14ac:dyDescent="0.25">
      <c r="B205" s="277" t="s">
        <v>148</v>
      </c>
      <c r="C205" s="279"/>
      <c r="D205" s="807" t="s">
        <v>51</v>
      </c>
      <c r="E205" s="807"/>
      <c r="F205" s="79" t="s">
        <v>144</v>
      </c>
      <c r="G205" s="242">
        <v>1140462203</v>
      </c>
      <c r="H205" s="242"/>
      <c r="I205" s="242"/>
      <c r="J205" s="802" t="s">
        <v>293</v>
      </c>
      <c r="K205" s="802"/>
      <c r="L205" s="818" t="s">
        <v>257</v>
      </c>
      <c r="M205" s="809"/>
      <c r="N205" s="112">
        <v>923770253.59000003</v>
      </c>
      <c r="O205" s="59">
        <f>138.05/111.82</f>
        <v>1.2345734215703812</v>
      </c>
      <c r="P205" s="110" t="s">
        <v>294</v>
      </c>
      <c r="Q205" s="805">
        <f t="shared" si="13"/>
        <v>923770253.81716752</v>
      </c>
      <c r="R205" s="806"/>
      <c r="S205" s="640" t="s">
        <v>226</v>
      </c>
      <c r="T205" s="640"/>
      <c r="U205" s="640"/>
    </row>
    <row r="206" spans="1:26" ht="15" customHeight="1" x14ac:dyDescent="0.25">
      <c r="B206" s="277" t="s">
        <v>149</v>
      </c>
      <c r="C206" s="279"/>
      <c r="D206" s="807" t="s">
        <v>51</v>
      </c>
      <c r="E206" s="807"/>
      <c r="F206" s="79" t="s">
        <v>144</v>
      </c>
      <c r="G206" s="242">
        <v>1140627428</v>
      </c>
      <c r="H206" s="242"/>
      <c r="I206" s="242"/>
      <c r="J206" s="802" t="s">
        <v>295</v>
      </c>
      <c r="K206" s="802"/>
      <c r="L206" s="818" t="s">
        <v>296</v>
      </c>
      <c r="M206" s="809"/>
      <c r="N206" s="112">
        <v>923770253.59000003</v>
      </c>
      <c r="O206" s="59">
        <f>138.07/111.82</f>
        <v>1.2347522804507245</v>
      </c>
      <c r="P206" s="110" t="s">
        <v>297</v>
      </c>
      <c r="Q206" s="805">
        <f t="shared" si="13"/>
        <v>923770254.21134198</v>
      </c>
      <c r="R206" s="806"/>
      <c r="S206" s="640" t="s">
        <v>226</v>
      </c>
      <c r="T206" s="640"/>
      <c r="U206" s="640"/>
    </row>
    <row r="207" spans="1:26" ht="15" customHeight="1" x14ac:dyDescent="0.25">
      <c r="B207" s="277" t="s">
        <v>150</v>
      </c>
      <c r="C207" s="279"/>
      <c r="D207" s="807" t="s">
        <v>51</v>
      </c>
      <c r="E207" s="807"/>
      <c r="F207" s="79" t="s">
        <v>144</v>
      </c>
      <c r="G207" s="242">
        <v>1142692734</v>
      </c>
      <c r="H207" s="242"/>
      <c r="I207" s="242"/>
      <c r="J207" s="802" t="s">
        <v>298</v>
      </c>
      <c r="K207" s="802"/>
      <c r="L207" s="818" t="s">
        <v>299</v>
      </c>
      <c r="M207" s="809"/>
      <c r="N207" s="112">
        <v>923770253.59000003</v>
      </c>
      <c r="O207" s="59">
        <f>138.32/111.82</f>
        <v>1.2369880164550171</v>
      </c>
      <c r="P207" s="110" t="s">
        <v>300</v>
      </c>
      <c r="Q207" s="805">
        <f t="shared" si="13"/>
        <v>923770253.87420464</v>
      </c>
      <c r="R207" s="806"/>
      <c r="S207" s="640" t="s">
        <v>226</v>
      </c>
      <c r="T207" s="640"/>
      <c r="U207" s="640"/>
    </row>
    <row r="208" spans="1:26" ht="15" customHeight="1" x14ac:dyDescent="0.25">
      <c r="B208" s="277" t="s">
        <v>151</v>
      </c>
      <c r="C208" s="279"/>
      <c r="D208" s="807" t="s">
        <v>51</v>
      </c>
      <c r="E208" s="807"/>
      <c r="F208" s="79" t="s">
        <v>144</v>
      </c>
      <c r="G208" s="242">
        <v>1147071184</v>
      </c>
      <c r="H208" s="242"/>
      <c r="I208" s="242"/>
      <c r="J208" s="802" t="s">
        <v>301</v>
      </c>
      <c r="K208" s="802"/>
      <c r="L208" s="818" t="s">
        <v>281</v>
      </c>
      <c r="M208" s="809"/>
      <c r="N208" s="112">
        <v>923770253.59000003</v>
      </c>
      <c r="O208" s="59">
        <f>138.85/111.82</f>
        <v>1.2417277767841173</v>
      </c>
      <c r="P208" s="110" t="s">
        <v>302</v>
      </c>
      <c r="Q208" s="805">
        <f t="shared" si="13"/>
        <v>923770254.19431043</v>
      </c>
      <c r="R208" s="806"/>
      <c r="S208" s="640" t="s">
        <v>226</v>
      </c>
      <c r="T208" s="640"/>
      <c r="U208" s="640"/>
    </row>
    <row r="209" spans="2:21" ht="15" customHeight="1" x14ac:dyDescent="0.25">
      <c r="B209" s="277" t="s">
        <v>152</v>
      </c>
      <c r="C209" s="279"/>
      <c r="D209" s="807" t="s">
        <v>51</v>
      </c>
      <c r="E209" s="807"/>
      <c r="F209" s="79" t="s">
        <v>144</v>
      </c>
      <c r="G209" s="242">
        <v>1154258450</v>
      </c>
      <c r="H209" s="242"/>
      <c r="I209" s="242"/>
      <c r="J209" s="802" t="s">
        <v>303</v>
      </c>
      <c r="K209" s="802"/>
      <c r="L209" s="818" t="s">
        <v>304</v>
      </c>
      <c r="M209" s="809"/>
      <c r="N209" s="112">
        <v>923770253.59000003</v>
      </c>
      <c r="O209" s="59">
        <f>139.72/111.82</f>
        <v>1.2495081380790556</v>
      </c>
      <c r="P209" s="110" t="s">
        <v>305</v>
      </c>
      <c r="Q209" s="805">
        <f t="shared" si="13"/>
        <v>923770253.9292872</v>
      </c>
      <c r="R209" s="806"/>
      <c r="S209" s="640" t="s">
        <v>226</v>
      </c>
      <c r="T209" s="640"/>
      <c r="U209" s="640"/>
    </row>
    <row r="210" spans="2:21" ht="15" customHeight="1" x14ac:dyDescent="0.25">
      <c r="B210" s="277" t="s">
        <v>227</v>
      </c>
      <c r="C210" s="279"/>
      <c r="D210" s="827" t="s">
        <v>51</v>
      </c>
      <c r="E210" s="828"/>
      <c r="F210" s="79" t="s">
        <v>144</v>
      </c>
      <c r="G210" s="242">
        <v>1162437063</v>
      </c>
      <c r="H210" s="242"/>
      <c r="I210" s="242"/>
      <c r="J210" s="802" t="s">
        <v>306</v>
      </c>
      <c r="K210" s="802"/>
      <c r="L210" s="818" t="s">
        <v>307</v>
      </c>
      <c r="M210" s="809"/>
      <c r="N210" s="112">
        <v>923770253.59000003</v>
      </c>
      <c r="O210" s="59">
        <f>140.71/111.82</f>
        <v>1.2583616526560546</v>
      </c>
      <c r="P210" s="110" t="s">
        <v>308</v>
      </c>
      <c r="Q210" s="805">
        <f t="shared" si="13"/>
        <v>923770253.60429239</v>
      </c>
      <c r="R210" s="806"/>
      <c r="S210" s="640" t="s">
        <v>226</v>
      </c>
      <c r="T210" s="640"/>
      <c r="U210" s="640"/>
    </row>
    <row r="211" spans="2:21" ht="15" customHeight="1" x14ac:dyDescent="0.25">
      <c r="B211" s="277" t="s">
        <v>228</v>
      </c>
      <c r="C211" s="279"/>
      <c r="D211" s="807" t="s">
        <v>51</v>
      </c>
      <c r="E211" s="807"/>
      <c r="F211" s="79" t="s">
        <v>144</v>
      </c>
      <c r="G211" s="242">
        <v>1165245880</v>
      </c>
      <c r="H211" s="242"/>
      <c r="I211" s="242"/>
      <c r="J211" s="802" t="s">
        <v>309</v>
      </c>
      <c r="K211" s="802"/>
      <c r="L211" s="818" t="s">
        <v>310</v>
      </c>
      <c r="M211" s="809"/>
      <c r="N211" s="112">
        <v>923770253.59000003</v>
      </c>
      <c r="O211" s="115">
        <f>141.05/111.82</f>
        <v>1.2614022536218925</v>
      </c>
      <c r="P211" s="110" t="s">
        <v>311</v>
      </c>
      <c r="Q211" s="805">
        <f t="shared" si="13"/>
        <v>923770253.82204878</v>
      </c>
      <c r="R211" s="806"/>
      <c r="S211" s="640" t="s">
        <v>226</v>
      </c>
      <c r="T211" s="640"/>
      <c r="U211" s="640"/>
    </row>
    <row r="212" spans="2:21" ht="15" customHeight="1" x14ac:dyDescent="0.25">
      <c r="B212" s="277" t="s">
        <v>229</v>
      </c>
      <c r="C212" s="279"/>
      <c r="D212" s="807" t="s">
        <v>51</v>
      </c>
      <c r="E212" s="807"/>
      <c r="F212" s="79" t="s">
        <v>144</v>
      </c>
      <c r="G212" s="242">
        <v>1170615677</v>
      </c>
      <c r="H212" s="242"/>
      <c r="I212" s="242"/>
      <c r="J212" s="802" t="s">
        <v>377</v>
      </c>
      <c r="K212" s="802"/>
      <c r="L212" s="818" t="s">
        <v>367</v>
      </c>
      <c r="M212" s="809"/>
      <c r="N212" s="112">
        <v>923770253.59000003</v>
      </c>
      <c r="O212" s="115">
        <f>141.7/111.82</f>
        <v>1.2672151672330532</v>
      </c>
      <c r="P212" s="110" t="s">
        <v>260</v>
      </c>
      <c r="Q212" s="805">
        <f t="shared" si="13"/>
        <v>923770254.07297099</v>
      </c>
      <c r="R212" s="806"/>
      <c r="S212" s="640" t="s">
        <v>226</v>
      </c>
      <c r="T212" s="640"/>
      <c r="U212" s="640"/>
    </row>
    <row r="213" spans="2:21" ht="15" customHeight="1" x14ac:dyDescent="0.25">
      <c r="B213" s="277" t="s">
        <v>230</v>
      </c>
      <c r="C213" s="279"/>
      <c r="D213" s="827" t="s">
        <v>51</v>
      </c>
      <c r="E213" s="828"/>
      <c r="F213" s="79" t="s">
        <v>144</v>
      </c>
      <c r="G213" s="242">
        <v>1173589718</v>
      </c>
      <c r="H213" s="242"/>
      <c r="I213" s="242"/>
      <c r="J213" s="802" t="s">
        <v>378</v>
      </c>
      <c r="K213" s="802"/>
      <c r="L213" s="818" t="s">
        <v>379</v>
      </c>
      <c r="M213" s="809"/>
      <c r="N213" s="112">
        <v>923770253.59000003</v>
      </c>
      <c r="O213" s="115">
        <f>142.06/111.82</f>
        <v>1.2704346270792346</v>
      </c>
      <c r="P213" s="110" t="s">
        <v>380</v>
      </c>
      <c r="Q213" s="805">
        <f t="shared" si="13"/>
        <v>923770253.88399255</v>
      </c>
      <c r="R213" s="806"/>
      <c r="S213" s="640" t="s">
        <v>226</v>
      </c>
      <c r="T213" s="640"/>
      <c r="U213" s="640"/>
    </row>
    <row r="214" spans="2:21" ht="15" customHeight="1" x14ac:dyDescent="0.25">
      <c r="B214" s="277" t="s">
        <v>231</v>
      </c>
      <c r="C214" s="279"/>
      <c r="D214" s="807" t="s">
        <v>51</v>
      </c>
      <c r="E214" s="807"/>
      <c r="F214" s="79" t="s">
        <v>144</v>
      </c>
      <c r="G214" s="242">
        <v>1175407188</v>
      </c>
      <c r="H214" s="242"/>
      <c r="I214" s="242"/>
      <c r="J214" s="802" t="s">
        <v>385</v>
      </c>
      <c r="K214" s="802"/>
      <c r="L214" s="818" t="s">
        <v>386</v>
      </c>
      <c r="M214" s="809"/>
      <c r="N214" s="112">
        <v>923770253.59000003</v>
      </c>
      <c r="O214" s="115">
        <f>142.28/111.82</f>
        <v>1.272402074763012</v>
      </c>
      <c r="P214" s="110" t="s">
        <v>387</v>
      </c>
      <c r="Q214" s="805">
        <f t="shared" si="13"/>
        <v>923770254.16193414</v>
      </c>
      <c r="R214" s="806"/>
      <c r="S214" s="640" t="s">
        <v>226</v>
      </c>
      <c r="T214" s="640"/>
      <c r="U214" s="640"/>
    </row>
    <row r="215" spans="2:21" ht="15.75" customHeight="1" x14ac:dyDescent="0.25">
      <c r="B215" s="277" t="s">
        <v>232</v>
      </c>
      <c r="C215" s="279"/>
      <c r="D215" s="807" t="s">
        <v>51</v>
      </c>
      <c r="E215" s="807"/>
      <c r="F215" s="79" t="s">
        <v>144</v>
      </c>
      <c r="G215" s="242">
        <v>1173920167</v>
      </c>
      <c r="H215" s="242"/>
      <c r="I215" s="242"/>
      <c r="J215" s="802" t="s">
        <v>390</v>
      </c>
      <c r="K215" s="802"/>
      <c r="L215" s="818" t="s">
        <v>391</v>
      </c>
      <c r="M215" s="809"/>
      <c r="N215" s="112">
        <v>923770253.59000003</v>
      </c>
      <c r="O215" s="115">
        <f>142.1/111.82</f>
        <v>1.2707923448399214</v>
      </c>
      <c r="P215" s="110" t="s">
        <v>392</v>
      </c>
      <c r="Q215" s="805">
        <f t="shared" si="13"/>
        <v>923770253.86305404</v>
      </c>
      <c r="R215" s="806"/>
      <c r="S215" s="640" t="s">
        <v>226</v>
      </c>
      <c r="T215" s="640"/>
      <c r="U215" s="640"/>
    </row>
    <row r="216" spans="2:21" ht="15.75" customHeight="1" x14ac:dyDescent="0.25">
      <c r="B216" s="277" t="s">
        <v>234</v>
      </c>
      <c r="C216" s="279"/>
      <c r="D216" s="807" t="s">
        <v>51</v>
      </c>
      <c r="E216" s="807"/>
      <c r="F216" s="79" t="s">
        <v>144</v>
      </c>
      <c r="G216" s="242">
        <v>1177224657</v>
      </c>
      <c r="H216" s="242"/>
      <c r="I216" s="242"/>
      <c r="J216" s="802" t="s">
        <v>402</v>
      </c>
      <c r="K216" s="802"/>
      <c r="L216" s="818" t="s">
        <v>405</v>
      </c>
      <c r="M216" s="809"/>
      <c r="N216" s="112">
        <v>923770253.59000003</v>
      </c>
      <c r="O216" s="115">
        <f>142.5/111.82</f>
        <v>1.2743695224467895</v>
      </c>
      <c r="P216" s="110" t="s">
        <v>406</v>
      </c>
      <c r="Q216" s="805">
        <f t="shared" si="13"/>
        <v>923770253.65431583</v>
      </c>
      <c r="R216" s="806"/>
      <c r="S216" s="640" t="s">
        <v>856</v>
      </c>
      <c r="T216" s="640"/>
      <c r="U216" s="640"/>
    </row>
    <row r="217" spans="2:21" ht="15.75" customHeight="1" x14ac:dyDescent="0.25">
      <c r="B217" s="277" t="s">
        <v>236</v>
      </c>
      <c r="C217" s="279"/>
      <c r="D217" s="807" t="s">
        <v>51</v>
      </c>
      <c r="E217" s="807"/>
      <c r="F217" s="79" t="s">
        <v>144</v>
      </c>
      <c r="G217" s="242">
        <v>1177224657</v>
      </c>
      <c r="H217" s="242"/>
      <c r="I217" s="242"/>
      <c r="J217" s="802" t="s">
        <v>407</v>
      </c>
      <c r="K217" s="802"/>
      <c r="L217" s="818" t="s">
        <v>405</v>
      </c>
      <c r="M217" s="809"/>
      <c r="N217" s="112">
        <v>923770253.59000003</v>
      </c>
      <c r="O217" s="115">
        <f>142.5/111.82</f>
        <v>1.2743695224467895</v>
      </c>
      <c r="P217" s="110" t="s">
        <v>408</v>
      </c>
      <c r="Q217" s="805">
        <f t="shared" si="13"/>
        <v>923770253.65431583</v>
      </c>
      <c r="R217" s="806"/>
      <c r="S217" s="640" t="s">
        <v>226</v>
      </c>
      <c r="T217" s="640"/>
      <c r="U217" s="640"/>
    </row>
    <row r="218" spans="2:21" ht="56.25" customHeight="1" x14ac:dyDescent="0.25">
      <c r="B218" s="277" t="s">
        <v>239</v>
      </c>
      <c r="C218" s="279"/>
      <c r="D218" s="807" t="s">
        <v>51</v>
      </c>
      <c r="E218" s="807"/>
      <c r="F218" s="79" t="s">
        <v>144</v>
      </c>
      <c r="G218" s="242">
        <v>1178629066</v>
      </c>
      <c r="H218" s="242"/>
      <c r="I218" s="242"/>
      <c r="J218" s="802" t="s">
        <v>411</v>
      </c>
      <c r="K218" s="802"/>
      <c r="L218" s="826">
        <v>43431</v>
      </c>
      <c r="M218" s="809"/>
      <c r="N218" s="112">
        <v>923770253.59000003</v>
      </c>
      <c r="O218" s="115">
        <f>142.67/111.82</f>
        <v>1.2758898229297084</v>
      </c>
      <c r="P218" s="110" t="s">
        <v>408</v>
      </c>
      <c r="Q218" s="805">
        <f t="shared" si="13"/>
        <v>923770254.15378153</v>
      </c>
      <c r="R218" s="806"/>
      <c r="S218" s="640" t="s">
        <v>226</v>
      </c>
      <c r="T218" s="640"/>
      <c r="U218" s="640"/>
    </row>
    <row r="219" spans="2:21" ht="20.25" customHeight="1" x14ac:dyDescent="0.25">
      <c r="B219" s="277" t="s">
        <v>242</v>
      </c>
      <c r="C219" s="279"/>
      <c r="D219" s="807" t="s">
        <v>51</v>
      </c>
      <c r="E219" s="807"/>
      <c r="F219" s="79" t="s">
        <v>144</v>
      </c>
      <c r="G219" s="242">
        <v>1180033474</v>
      </c>
      <c r="H219" s="242"/>
      <c r="I219" s="242"/>
      <c r="J219" s="802" t="s">
        <v>419</v>
      </c>
      <c r="K219" s="802"/>
      <c r="L219" s="808">
        <v>43445</v>
      </c>
      <c r="M219" s="809"/>
      <c r="N219" s="112">
        <v>923770253.59000003</v>
      </c>
      <c r="O219" s="115">
        <f>142.84/111.82</f>
        <v>1.2774101234126276</v>
      </c>
      <c r="P219" s="110" t="s">
        <v>418</v>
      </c>
      <c r="Q219" s="805">
        <f>+G219/O219</f>
        <v>923770253.86922419</v>
      </c>
      <c r="R219" s="806"/>
      <c r="S219" s="640" t="s">
        <v>226</v>
      </c>
      <c r="T219" s="640"/>
      <c r="U219" s="640"/>
    </row>
    <row r="220" spans="2:21" ht="50.25" customHeight="1" x14ac:dyDescent="0.25">
      <c r="B220" s="277" t="s">
        <v>321</v>
      </c>
      <c r="C220" s="279"/>
      <c r="D220" s="807" t="s">
        <v>51</v>
      </c>
      <c r="E220" s="807"/>
      <c r="F220" s="79" t="s">
        <v>144</v>
      </c>
      <c r="G220" s="242">
        <v>1180033474</v>
      </c>
      <c r="H220" s="242"/>
      <c r="I220" s="242"/>
      <c r="J220" s="802" t="s">
        <v>420</v>
      </c>
      <c r="K220" s="802"/>
      <c r="L220" s="808">
        <v>43445</v>
      </c>
      <c r="M220" s="809"/>
      <c r="N220" s="112">
        <v>923770253.59000003</v>
      </c>
      <c r="O220" s="115">
        <f>142.84/111.82</f>
        <v>1.2774101234126276</v>
      </c>
      <c r="P220" s="110" t="s">
        <v>418</v>
      </c>
      <c r="Q220" s="805">
        <f t="shared" ref="Q220" si="14">+G220/O220</f>
        <v>923770253.86922419</v>
      </c>
      <c r="R220" s="806"/>
      <c r="S220" s="640" t="s">
        <v>226</v>
      </c>
      <c r="T220" s="640"/>
      <c r="U220" s="640"/>
    </row>
    <row r="221" spans="2:21" ht="50.25" customHeight="1" x14ac:dyDescent="0.25">
      <c r="B221" s="277" t="s">
        <v>322</v>
      </c>
      <c r="C221" s="279"/>
      <c r="D221" s="807" t="s">
        <v>51</v>
      </c>
      <c r="E221" s="807"/>
      <c r="F221" s="79" t="s">
        <v>144</v>
      </c>
      <c r="G221" s="242">
        <v>1190690455</v>
      </c>
      <c r="H221" s="242"/>
      <c r="I221" s="242"/>
      <c r="J221" s="802" t="s">
        <v>429</v>
      </c>
      <c r="K221" s="802"/>
      <c r="L221" s="808">
        <v>43515</v>
      </c>
      <c r="M221" s="809"/>
      <c r="N221" s="112">
        <v>923770253.59000003</v>
      </c>
      <c r="O221" s="115">
        <f>100.6/78.05</f>
        <v>1.2889173606662396</v>
      </c>
      <c r="P221" s="110" t="s">
        <v>430</v>
      </c>
      <c r="Q221" s="805">
        <f t="shared" si="13"/>
        <v>923791153.20825052</v>
      </c>
      <c r="R221" s="806"/>
      <c r="S221" s="640" t="s">
        <v>226</v>
      </c>
      <c r="T221" s="640"/>
      <c r="U221" s="640"/>
    </row>
    <row r="222" spans="2:21" ht="43.5" customHeight="1" x14ac:dyDescent="0.25">
      <c r="B222" s="277" t="s">
        <v>323</v>
      </c>
      <c r="C222" s="279"/>
      <c r="D222" s="807" t="s">
        <v>51</v>
      </c>
      <c r="E222" s="807"/>
      <c r="F222" s="79" t="s">
        <v>144</v>
      </c>
      <c r="G222" s="242">
        <v>1197547273</v>
      </c>
      <c r="H222" s="242"/>
      <c r="I222" s="242"/>
      <c r="J222" s="802" t="s">
        <v>434</v>
      </c>
      <c r="K222" s="802"/>
      <c r="L222" s="808">
        <v>43544</v>
      </c>
      <c r="M222" s="809"/>
      <c r="N222" s="112">
        <v>923770253.59000003</v>
      </c>
      <c r="O222" s="115">
        <f>101.18/78.05</f>
        <v>1.2963484945547727</v>
      </c>
      <c r="P222" s="110" t="s">
        <v>435</v>
      </c>
      <c r="Q222" s="805">
        <f t="shared" si="13"/>
        <v>923784983.76803708</v>
      </c>
      <c r="R222" s="806"/>
      <c r="S222" s="640" t="s">
        <v>226</v>
      </c>
      <c r="T222" s="640"/>
      <c r="U222" s="640"/>
    </row>
    <row r="223" spans="2:21" ht="34.5" customHeight="1" x14ac:dyDescent="0.25">
      <c r="B223" s="277" t="s">
        <v>324</v>
      </c>
      <c r="C223" s="279"/>
      <c r="D223" s="807" t="s">
        <v>51</v>
      </c>
      <c r="E223" s="807"/>
      <c r="F223" s="79" t="s">
        <v>144</v>
      </c>
      <c r="G223" s="242">
        <v>1202759891</v>
      </c>
      <c r="H223" s="242"/>
      <c r="I223" s="242"/>
      <c r="J223" s="802" t="s">
        <v>490</v>
      </c>
      <c r="K223" s="802"/>
      <c r="L223" s="808">
        <v>43580</v>
      </c>
      <c r="M223" s="809"/>
      <c r="N223" s="112">
        <v>923770253.59000003</v>
      </c>
      <c r="O223" s="115">
        <f>101.62/78.05</f>
        <v>1.3019859064702115</v>
      </c>
      <c r="P223" s="110" t="s">
        <v>437</v>
      </c>
      <c r="Q223" s="805">
        <f t="shared" si="13"/>
        <v>923788717.6987797</v>
      </c>
      <c r="R223" s="806"/>
      <c r="S223" s="640" t="s">
        <v>226</v>
      </c>
      <c r="T223" s="640"/>
      <c r="U223" s="640"/>
    </row>
    <row r="224" spans="2:21" ht="61.5" customHeight="1" x14ac:dyDescent="0.25">
      <c r="B224" s="277" t="s">
        <v>325</v>
      </c>
      <c r="C224" s="279"/>
      <c r="D224" s="807" t="s">
        <v>51</v>
      </c>
      <c r="E224" s="807"/>
      <c r="F224" s="79" t="s">
        <v>144</v>
      </c>
      <c r="G224" s="242">
        <v>1208653662.2483025</v>
      </c>
      <c r="H224" s="242"/>
      <c r="I224" s="242"/>
      <c r="J224" s="480" t="s">
        <v>512</v>
      </c>
      <c r="K224" s="480"/>
      <c r="L224" s="950">
        <v>43612</v>
      </c>
      <c r="M224" s="950"/>
      <c r="N224" s="112">
        <v>923770254</v>
      </c>
      <c r="O224" s="115">
        <f>102.12/78.05</f>
        <v>1.3083920563741192</v>
      </c>
      <c r="P224" s="110" t="s">
        <v>491</v>
      </c>
      <c r="Q224" s="805">
        <f t="shared" si="13"/>
        <v>923770254.00000012</v>
      </c>
      <c r="R224" s="806"/>
      <c r="S224" s="951" t="s">
        <v>550</v>
      </c>
      <c r="T224" s="952"/>
      <c r="U224" s="953"/>
    </row>
    <row r="225" spans="2:21" ht="27" customHeight="1" x14ac:dyDescent="0.25">
      <c r="B225" s="277" t="s">
        <v>857</v>
      </c>
      <c r="C225" s="279"/>
      <c r="D225" s="807" t="s">
        <v>51</v>
      </c>
      <c r="E225" s="807"/>
      <c r="F225" s="79" t="s">
        <v>144</v>
      </c>
      <c r="G225" s="242">
        <v>1208653662.2483025</v>
      </c>
      <c r="H225" s="242"/>
      <c r="I225" s="242"/>
      <c r="J225" s="480"/>
      <c r="K225" s="480"/>
      <c r="L225" s="950"/>
      <c r="M225" s="950"/>
      <c r="N225" s="112">
        <v>923770254</v>
      </c>
      <c r="O225" s="115">
        <f t="shared" ref="O225:O226" si="15">102.12/78.05</f>
        <v>1.3083920563741192</v>
      </c>
      <c r="P225" s="110" t="s">
        <v>491</v>
      </c>
      <c r="Q225" s="805">
        <f t="shared" si="13"/>
        <v>923770254.00000012</v>
      </c>
      <c r="R225" s="806"/>
      <c r="S225" s="954"/>
      <c r="T225" s="955"/>
      <c r="U225" s="956"/>
    </row>
    <row r="226" spans="2:21" ht="27" customHeight="1" x14ac:dyDescent="0.25">
      <c r="B226" s="277" t="s">
        <v>858</v>
      </c>
      <c r="C226" s="279"/>
      <c r="D226" s="807" t="s">
        <v>51</v>
      </c>
      <c r="E226" s="807"/>
      <c r="F226" s="79" t="s">
        <v>144</v>
      </c>
      <c r="G226" s="242">
        <v>1104224629.5033953</v>
      </c>
      <c r="H226" s="242"/>
      <c r="I226" s="242"/>
      <c r="J226" s="480"/>
      <c r="K226" s="480"/>
      <c r="L226" s="950"/>
      <c r="M226" s="950"/>
      <c r="N226" s="112">
        <v>852687174</v>
      </c>
      <c r="O226" s="115">
        <f t="shared" si="15"/>
        <v>1.3083920563741192</v>
      </c>
      <c r="P226" s="110" t="s">
        <v>491</v>
      </c>
      <c r="Q226" s="805">
        <f t="shared" si="13"/>
        <v>843955467.41813552</v>
      </c>
      <c r="R226" s="806"/>
      <c r="S226" s="957"/>
      <c r="T226" s="958"/>
      <c r="U226" s="959"/>
    </row>
    <row r="227" spans="2:21" ht="15.75" customHeight="1" x14ac:dyDescent="0.25">
      <c r="B227" s="277" t="s">
        <v>859</v>
      </c>
      <c r="C227" s="279"/>
      <c r="D227" s="807" t="s">
        <v>51</v>
      </c>
      <c r="E227" s="807"/>
      <c r="F227" s="79" t="s">
        <v>144</v>
      </c>
      <c r="G227" s="242">
        <v>11552029.939495197</v>
      </c>
      <c r="H227" s="242"/>
      <c r="I227" s="242"/>
      <c r="J227" s="802" t="s">
        <v>860</v>
      </c>
      <c r="K227" s="802"/>
      <c r="L227" s="803">
        <v>43748</v>
      </c>
      <c r="M227" s="804"/>
      <c r="N227" s="112"/>
      <c r="O227" s="115">
        <f>103.26/78.05</f>
        <v>1.322998078155029</v>
      </c>
      <c r="P227" s="110" t="s">
        <v>555</v>
      </c>
      <c r="Q227" s="805">
        <f t="shared" si="13"/>
        <v>8731705.7599999998</v>
      </c>
      <c r="R227" s="806"/>
      <c r="S227" s="640" t="s">
        <v>861</v>
      </c>
      <c r="T227" s="640"/>
      <c r="U227" s="640"/>
    </row>
    <row r="228" spans="2:21" ht="15.75" x14ac:dyDescent="0.25">
      <c r="B228" s="277" t="s">
        <v>519</v>
      </c>
      <c r="C228" s="279"/>
      <c r="D228" s="807" t="s">
        <v>51</v>
      </c>
      <c r="E228" s="807"/>
      <c r="F228" s="79" t="s">
        <v>144</v>
      </c>
      <c r="G228" s="242">
        <v>1128103492.4694428</v>
      </c>
      <c r="H228" s="242"/>
      <c r="I228" s="242"/>
      <c r="J228" s="802" t="s">
        <v>520</v>
      </c>
      <c r="K228" s="802"/>
      <c r="L228" s="803">
        <v>43748</v>
      </c>
      <c r="M228" s="804"/>
      <c r="N228" s="112">
        <v>852687174</v>
      </c>
      <c r="O228" s="115">
        <f>103.26/78.05</f>
        <v>1.322998078155029</v>
      </c>
      <c r="P228" s="110" t="s">
        <v>555</v>
      </c>
      <c r="Q228" s="805">
        <f t="shared" si="13"/>
        <v>852687174</v>
      </c>
      <c r="R228" s="806"/>
      <c r="S228" s="951" t="s">
        <v>556</v>
      </c>
      <c r="T228" s="952"/>
      <c r="U228" s="953"/>
    </row>
    <row r="229" spans="2:21" ht="15.75" x14ac:dyDescent="0.25">
      <c r="B229" s="277" t="s">
        <v>551</v>
      </c>
      <c r="C229" s="279"/>
      <c r="D229" s="807" t="s">
        <v>51</v>
      </c>
      <c r="E229" s="807"/>
      <c r="F229" s="79" t="s">
        <v>144</v>
      </c>
      <c r="G229" s="242">
        <v>1128103492.4694428</v>
      </c>
      <c r="H229" s="242"/>
      <c r="I229" s="242"/>
      <c r="J229" s="802" t="s">
        <v>552</v>
      </c>
      <c r="K229" s="802"/>
      <c r="L229" s="803">
        <v>43748</v>
      </c>
      <c r="M229" s="804"/>
      <c r="N229" s="112">
        <v>852687174</v>
      </c>
      <c r="O229" s="115">
        <f t="shared" ref="O229:O233" si="16">103.26/78.05</f>
        <v>1.322998078155029</v>
      </c>
      <c r="P229" s="110" t="s">
        <v>555</v>
      </c>
      <c r="Q229" s="805">
        <f t="shared" si="13"/>
        <v>852687174</v>
      </c>
      <c r="R229" s="806"/>
      <c r="S229" s="954"/>
      <c r="T229" s="955"/>
      <c r="U229" s="956"/>
    </row>
    <row r="230" spans="2:21" ht="15" customHeight="1" x14ac:dyDescent="0.25">
      <c r="B230" s="277" t="s">
        <v>553</v>
      </c>
      <c r="C230" s="279"/>
      <c r="D230" s="807" t="s">
        <v>51</v>
      </c>
      <c r="E230" s="807"/>
      <c r="F230" s="79" t="s">
        <v>144</v>
      </c>
      <c r="G230" s="242">
        <v>1128103492.4694428</v>
      </c>
      <c r="H230" s="242"/>
      <c r="I230" s="242"/>
      <c r="J230" s="802" t="s">
        <v>554</v>
      </c>
      <c r="K230" s="802"/>
      <c r="L230" s="803">
        <v>43748</v>
      </c>
      <c r="M230" s="804"/>
      <c r="N230" s="112">
        <v>852687174</v>
      </c>
      <c r="O230" s="115">
        <f t="shared" si="16"/>
        <v>1.322998078155029</v>
      </c>
      <c r="P230" s="110" t="s">
        <v>555</v>
      </c>
      <c r="Q230" s="805">
        <f t="shared" si="13"/>
        <v>852687174</v>
      </c>
      <c r="R230" s="806"/>
      <c r="S230" s="954"/>
      <c r="T230" s="955"/>
      <c r="U230" s="956"/>
    </row>
    <row r="231" spans="2:21" ht="15" customHeight="1" x14ac:dyDescent="0.25">
      <c r="B231" s="277" t="s">
        <v>557</v>
      </c>
      <c r="C231" s="279"/>
      <c r="D231" s="807" t="s">
        <v>51</v>
      </c>
      <c r="E231" s="807"/>
      <c r="F231" s="79" t="s">
        <v>144</v>
      </c>
      <c r="G231" s="242">
        <v>1128103492.4694428</v>
      </c>
      <c r="H231" s="242"/>
      <c r="I231" s="242"/>
      <c r="J231" s="802" t="s">
        <v>558</v>
      </c>
      <c r="K231" s="802"/>
      <c r="L231" s="803">
        <v>43748</v>
      </c>
      <c r="M231" s="804"/>
      <c r="N231" s="112">
        <v>852687174</v>
      </c>
      <c r="O231" s="115">
        <f t="shared" si="16"/>
        <v>1.322998078155029</v>
      </c>
      <c r="P231" s="110" t="s">
        <v>555</v>
      </c>
      <c r="Q231" s="805">
        <f t="shared" si="13"/>
        <v>852687174</v>
      </c>
      <c r="R231" s="806"/>
      <c r="S231" s="954"/>
      <c r="T231" s="955"/>
      <c r="U231" s="956"/>
    </row>
    <row r="232" spans="2:21" ht="15" customHeight="1" x14ac:dyDescent="0.25">
      <c r="B232" s="277" t="s">
        <v>559</v>
      </c>
      <c r="C232" s="279"/>
      <c r="D232" s="807" t="s">
        <v>51</v>
      </c>
      <c r="E232" s="807"/>
      <c r="F232" s="79" t="s">
        <v>144</v>
      </c>
      <c r="G232" s="242">
        <v>1128103492.4694428</v>
      </c>
      <c r="H232" s="242"/>
      <c r="I232" s="242"/>
      <c r="J232" s="802" t="s">
        <v>560</v>
      </c>
      <c r="K232" s="802"/>
      <c r="L232" s="803">
        <v>43748</v>
      </c>
      <c r="M232" s="804"/>
      <c r="N232" s="112">
        <v>852687174</v>
      </c>
      <c r="O232" s="115">
        <f t="shared" si="16"/>
        <v>1.322998078155029</v>
      </c>
      <c r="P232" s="110" t="s">
        <v>555</v>
      </c>
      <c r="Q232" s="805">
        <f t="shared" si="13"/>
        <v>852687174</v>
      </c>
      <c r="R232" s="806"/>
      <c r="S232" s="954"/>
      <c r="T232" s="955"/>
      <c r="U232" s="956"/>
    </row>
    <row r="233" spans="2:21" ht="15" customHeight="1" x14ac:dyDescent="0.25">
      <c r="B233" s="277" t="s">
        <v>862</v>
      </c>
      <c r="C233" s="279"/>
      <c r="D233" s="807" t="s">
        <v>51</v>
      </c>
      <c r="E233" s="807"/>
      <c r="F233" s="79" t="s">
        <v>144</v>
      </c>
      <c r="G233" s="242">
        <f>142220.912723917</f>
        <v>142220.91272391699</v>
      </c>
      <c r="H233" s="242"/>
      <c r="I233" s="242"/>
      <c r="J233" s="802"/>
      <c r="K233" s="802"/>
      <c r="L233" s="803">
        <v>43748</v>
      </c>
      <c r="M233" s="804"/>
      <c r="N233" s="112"/>
      <c r="O233" s="115">
        <f t="shared" si="16"/>
        <v>1.322998078155029</v>
      </c>
      <c r="P233" s="110" t="s">
        <v>555</v>
      </c>
      <c r="Q233" s="805">
        <f t="shared" si="13"/>
        <v>107498.95640230215</v>
      </c>
      <c r="R233" s="806"/>
      <c r="S233" s="957"/>
      <c r="T233" s="958"/>
      <c r="U233" s="959"/>
    </row>
    <row r="234" spans="2:21" ht="15" hidden="1" customHeight="1" x14ac:dyDescent="0.25">
      <c r="B234" s="277" t="s">
        <v>863</v>
      </c>
      <c r="C234" s="279"/>
      <c r="D234" s="807" t="s">
        <v>51</v>
      </c>
      <c r="E234" s="807"/>
      <c r="F234" s="79" t="s">
        <v>144</v>
      </c>
      <c r="G234" s="242">
        <v>1134002930</v>
      </c>
      <c r="H234" s="242"/>
      <c r="I234" s="242"/>
      <c r="J234" s="802" t="s">
        <v>864</v>
      </c>
      <c r="K234" s="802"/>
      <c r="L234" s="808">
        <v>43844</v>
      </c>
      <c r="M234" s="809"/>
      <c r="N234" s="112">
        <v>852687174</v>
      </c>
      <c r="O234" s="115">
        <f>103.8/78.05</f>
        <v>1.3299167200512492</v>
      </c>
      <c r="P234" s="110" t="s">
        <v>568</v>
      </c>
      <c r="Q234" s="805">
        <f t="shared" si="13"/>
        <v>852687174.24373794</v>
      </c>
      <c r="R234" s="806"/>
      <c r="S234" s="640" t="s">
        <v>865</v>
      </c>
      <c r="T234" s="640"/>
      <c r="U234" s="640"/>
    </row>
    <row r="235" spans="2:21" ht="15" hidden="1" customHeight="1" x14ac:dyDescent="0.25">
      <c r="B235" s="277" t="s">
        <v>866</v>
      </c>
      <c r="C235" s="279"/>
      <c r="D235" s="807" t="s">
        <v>51</v>
      </c>
      <c r="E235" s="807"/>
      <c r="F235" s="79" t="s">
        <v>144</v>
      </c>
      <c r="G235" s="242">
        <v>1139221904.97</v>
      </c>
      <c r="H235" s="242"/>
      <c r="I235" s="242"/>
      <c r="J235" s="802" t="s">
        <v>867</v>
      </c>
      <c r="K235" s="802"/>
      <c r="L235" s="808">
        <v>43893</v>
      </c>
      <c r="M235" s="809"/>
      <c r="N235" s="112">
        <v>852687174</v>
      </c>
      <c r="O235" s="115">
        <f>104.24/78.05</f>
        <v>1.3355541319666879</v>
      </c>
      <c r="P235" s="110" t="s">
        <v>868</v>
      </c>
      <c r="Q235" s="805">
        <f t="shared" si="13"/>
        <v>852995679.99720371</v>
      </c>
      <c r="R235" s="806"/>
      <c r="S235" s="640" t="s">
        <v>869</v>
      </c>
      <c r="T235" s="640"/>
      <c r="U235" s="640"/>
    </row>
    <row r="236" spans="2:21" ht="21.75" hidden="1" customHeight="1" x14ac:dyDescent="0.25">
      <c r="B236" s="277" t="s">
        <v>870</v>
      </c>
      <c r="C236" s="279"/>
      <c r="D236" s="807" t="s">
        <v>51</v>
      </c>
      <c r="E236" s="807"/>
      <c r="F236" s="79" t="s">
        <v>144</v>
      </c>
      <c r="G236" s="242">
        <v>1146457297</v>
      </c>
      <c r="H236" s="242"/>
      <c r="I236" s="242"/>
      <c r="J236" s="802" t="s">
        <v>871</v>
      </c>
      <c r="K236" s="802"/>
      <c r="L236" s="808">
        <v>43906</v>
      </c>
      <c r="M236" s="809"/>
      <c r="N236" s="112">
        <v>852687174</v>
      </c>
      <c r="O236" s="115">
        <f>104.94/78.05</f>
        <v>1.3445227418321588</v>
      </c>
      <c r="P236" s="110" t="s">
        <v>872</v>
      </c>
      <c r="Q236" s="805">
        <f t="shared" si="13"/>
        <v>852687173.91700017</v>
      </c>
      <c r="R236" s="806"/>
      <c r="S236" s="640" t="s">
        <v>873</v>
      </c>
      <c r="T236" s="640"/>
      <c r="U236" s="640"/>
    </row>
    <row r="237" spans="2:21" ht="12.75" hidden="1" customHeight="1" x14ac:dyDescent="0.25">
      <c r="B237" s="277" t="s">
        <v>874</v>
      </c>
      <c r="C237" s="279"/>
      <c r="D237" s="807" t="s">
        <v>51</v>
      </c>
      <c r="E237" s="807"/>
      <c r="F237" s="79" t="s">
        <v>144</v>
      </c>
      <c r="G237" s="242">
        <v>1159384899</v>
      </c>
      <c r="H237" s="242"/>
      <c r="I237" s="242"/>
      <c r="J237" s="802" t="s">
        <v>875</v>
      </c>
      <c r="K237" s="802"/>
      <c r="L237" s="808">
        <v>43935</v>
      </c>
      <c r="M237" s="809"/>
      <c r="N237" s="112">
        <v>852687174</v>
      </c>
      <c r="O237" s="115">
        <f>105.53/78.05</f>
        <v>1.35208199871877</v>
      </c>
      <c r="P237" s="110" t="s">
        <v>876</v>
      </c>
      <c r="Q237" s="805">
        <f t="shared" si="13"/>
        <v>857481203.13607502</v>
      </c>
      <c r="R237" s="806"/>
      <c r="S237" s="640" t="s">
        <v>877</v>
      </c>
      <c r="T237" s="640"/>
      <c r="U237" s="640"/>
    </row>
    <row r="238" spans="2:21" ht="15.75" x14ac:dyDescent="0.25">
      <c r="B238" s="277" t="s">
        <v>878</v>
      </c>
      <c r="C238" s="279"/>
      <c r="D238" s="807" t="s">
        <v>51</v>
      </c>
      <c r="E238" s="807"/>
      <c r="F238" s="79" t="s">
        <v>144</v>
      </c>
      <c r="G238" s="242">
        <v>1154760208.74</v>
      </c>
      <c r="H238" s="242"/>
      <c r="I238" s="242"/>
      <c r="J238" s="802" t="s">
        <v>879</v>
      </c>
      <c r="K238" s="802"/>
      <c r="L238" s="808">
        <v>43973</v>
      </c>
      <c r="M238" s="809"/>
      <c r="N238" s="112">
        <v>852687174</v>
      </c>
      <c r="O238" s="115">
        <f>[25]IPC!$S$13/78.05</f>
        <v>1.3542600896860988</v>
      </c>
      <c r="P238" s="110" t="s">
        <v>880</v>
      </c>
      <c r="Q238" s="805">
        <f t="shared" si="13"/>
        <v>852687174.00337744</v>
      </c>
      <c r="R238" s="806"/>
      <c r="S238" s="640" t="s">
        <v>881</v>
      </c>
      <c r="T238" s="640"/>
      <c r="U238" s="640"/>
    </row>
    <row r="239" spans="2:21" ht="15.75" x14ac:dyDescent="0.25">
      <c r="B239" s="277" t="s">
        <v>882</v>
      </c>
      <c r="C239" s="279"/>
      <c r="D239" s="807" t="s">
        <v>51</v>
      </c>
      <c r="E239" s="807"/>
      <c r="F239" s="79" t="s">
        <v>144</v>
      </c>
      <c r="G239" s="212">
        <v>1151045748.27</v>
      </c>
      <c r="H239" s="130"/>
      <c r="I239" s="130"/>
      <c r="J239" s="802" t="s">
        <v>883</v>
      </c>
      <c r="K239" s="802"/>
      <c r="L239" s="808">
        <v>43998</v>
      </c>
      <c r="M239" s="809"/>
      <c r="N239" s="112">
        <v>852687174</v>
      </c>
      <c r="O239" s="115">
        <f>[25]IPC!$S$14/78.05</f>
        <v>1.3499039077514414</v>
      </c>
      <c r="P239" s="110" t="s">
        <v>884</v>
      </c>
      <c r="Q239" s="805">
        <f t="shared" si="13"/>
        <v>852687173.99841964</v>
      </c>
      <c r="R239" s="806"/>
      <c r="S239" s="640" t="s">
        <v>885</v>
      </c>
      <c r="T239" s="640"/>
      <c r="U239" s="640"/>
    </row>
    <row r="240" spans="2:21" ht="15.75" x14ac:dyDescent="0.25">
      <c r="B240" s="277" t="s">
        <v>886</v>
      </c>
      <c r="C240" s="279"/>
      <c r="D240" s="807" t="s">
        <v>51</v>
      </c>
      <c r="E240" s="807"/>
      <c r="F240" s="79" t="s">
        <v>144</v>
      </c>
      <c r="G240" s="130">
        <v>625016441</v>
      </c>
      <c r="H240" s="130"/>
      <c r="I240" s="130"/>
      <c r="J240" s="802" t="s">
        <v>887</v>
      </c>
      <c r="K240" s="802"/>
      <c r="L240" s="808">
        <v>44026</v>
      </c>
      <c r="M240" s="809"/>
      <c r="N240" s="243">
        <v>464728334</v>
      </c>
      <c r="O240" s="115">
        <f>[25]IPC!$S$15/78.05</f>
        <v>1.3449071108263935</v>
      </c>
      <c r="P240" s="110" t="s">
        <v>888</v>
      </c>
      <c r="Q240" s="805">
        <f t="shared" si="13"/>
        <v>464728334.0006668</v>
      </c>
      <c r="R240" s="806"/>
      <c r="S240" s="640" t="s">
        <v>889</v>
      </c>
      <c r="T240" s="640"/>
      <c r="U240" s="640"/>
    </row>
    <row r="241" spans="1:24" ht="15" customHeight="1" x14ac:dyDescent="0.25">
      <c r="B241" s="195"/>
      <c r="C241" s="196"/>
      <c r="D241" s="244"/>
      <c r="E241" s="222"/>
      <c r="F241" s="79"/>
      <c r="G241" s="130"/>
      <c r="H241" s="130"/>
      <c r="I241" s="130"/>
      <c r="J241" s="218"/>
      <c r="K241" s="218"/>
      <c r="L241" s="223"/>
      <c r="M241" s="214"/>
      <c r="N241" s="243"/>
      <c r="O241" s="115"/>
      <c r="P241" s="110"/>
      <c r="Q241" s="209"/>
      <c r="R241" s="210"/>
      <c r="S241" s="199"/>
      <c r="T241" s="199"/>
      <c r="U241" s="199"/>
    </row>
    <row r="242" spans="1:24" ht="15" customHeight="1" x14ac:dyDescent="0.25">
      <c r="B242" s="195"/>
      <c r="C242" s="196"/>
      <c r="D242" s="244"/>
      <c r="E242" s="222"/>
      <c r="F242" s="79"/>
      <c r="G242" s="130"/>
      <c r="H242" s="130"/>
      <c r="I242" s="130"/>
      <c r="J242" s="218"/>
      <c r="K242" s="218"/>
      <c r="L242" s="223"/>
      <c r="M242" s="214"/>
      <c r="N242" s="243"/>
      <c r="O242" s="115"/>
      <c r="P242" s="110"/>
      <c r="Q242" s="209"/>
      <c r="R242" s="210"/>
      <c r="S242" s="199"/>
      <c r="T242" s="199"/>
      <c r="U242" s="199"/>
    </row>
    <row r="243" spans="1:24" ht="30" customHeight="1" x14ac:dyDescent="0.25">
      <c r="A243" s="245"/>
      <c r="B243" s="298" t="s">
        <v>890</v>
      </c>
      <c r="C243" s="691"/>
      <c r="D243" s="691"/>
      <c r="E243" s="299"/>
      <c r="F243" s="80"/>
      <c r="G243" s="246">
        <f>SUM(G202:G242)</f>
        <v>42330698834.179436</v>
      </c>
      <c r="H243" s="246"/>
      <c r="I243" s="246"/>
      <c r="J243" s="812"/>
      <c r="K243" s="812"/>
      <c r="L243" s="813"/>
      <c r="M243" s="814"/>
      <c r="N243" s="247">
        <f>SUM(N202:N242)</f>
        <v>32867460508.98</v>
      </c>
      <c r="O243" s="248"/>
      <c r="P243" s="249"/>
      <c r="Q243" s="815">
        <f>SUM(Q202:R242)</f>
        <v>32872724642.910583</v>
      </c>
      <c r="R243" s="816">
        <f>SUM(R202:T237)</f>
        <v>0</v>
      </c>
      <c r="S243" s="811">
        <f>+Q243-N243</f>
        <v>5264133.9305839539</v>
      </c>
      <c r="T243" s="322"/>
      <c r="U243" s="322"/>
    </row>
    <row r="244" spans="1:24" ht="14.25" customHeight="1" x14ac:dyDescent="0.25">
      <c r="B244" s="131"/>
      <c r="C244" s="82"/>
      <c r="D244" s="131"/>
      <c r="E244" s="131"/>
      <c r="F244" s="82"/>
      <c r="G244" s="130"/>
      <c r="H244" s="130"/>
      <c r="I244" s="130"/>
      <c r="J244" s="250"/>
      <c r="K244" s="250"/>
      <c r="L244" s="251"/>
      <c r="M244" s="252"/>
      <c r="N244" s="243"/>
      <c r="O244" s="253"/>
      <c r="P244" s="254"/>
      <c r="Q244" s="255"/>
      <c r="R244" s="255"/>
      <c r="S244" s="221"/>
      <c r="T244" s="221"/>
      <c r="U244" s="221"/>
    </row>
    <row r="245" spans="1:24" ht="14.25" customHeight="1" x14ac:dyDescent="0.25">
      <c r="B245" s="256" t="s">
        <v>891</v>
      </c>
      <c r="C245" s="221"/>
      <c r="D245" s="131"/>
      <c r="E245" s="131"/>
      <c r="F245" s="82"/>
      <c r="G245" s="130"/>
      <c r="H245" s="130"/>
      <c r="I245" s="130"/>
      <c r="J245" s="250"/>
      <c r="K245" s="250"/>
      <c r="L245" s="251"/>
      <c r="M245" s="252"/>
      <c r="N245" s="243"/>
      <c r="O245" s="253"/>
      <c r="P245" s="254"/>
      <c r="Q245" s="255"/>
      <c r="R245" s="255"/>
      <c r="S245" s="221"/>
      <c r="T245" s="221"/>
      <c r="U245" s="221"/>
    </row>
    <row r="246" spans="1:24" ht="14.25" customHeight="1" x14ac:dyDescent="0.25">
      <c r="B246" s="962" t="s">
        <v>892</v>
      </c>
      <c r="C246" s="963"/>
      <c r="D246" s="807" t="s">
        <v>51</v>
      </c>
      <c r="E246" s="807"/>
      <c r="F246" s="79" t="s">
        <v>144</v>
      </c>
      <c r="G246" s="242">
        <v>496102</v>
      </c>
      <c r="H246" s="242"/>
      <c r="I246" s="242"/>
      <c r="J246" s="802" t="s">
        <v>893</v>
      </c>
      <c r="K246" s="802"/>
      <c r="L246" s="808">
        <v>43432</v>
      </c>
      <c r="M246" s="809"/>
      <c r="N246" s="112"/>
      <c r="O246" s="115">
        <f>142.67/111.82</f>
        <v>1.2758898229297084</v>
      </c>
      <c r="P246" s="110" t="s">
        <v>408</v>
      </c>
      <c r="Q246" s="805">
        <f>+G246/O246</f>
        <v>388828.24448026915</v>
      </c>
      <c r="R246" s="806"/>
      <c r="S246" s="640" t="s">
        <v>410</v>
      </c>
      <c r="T246" s="640"/>
      <c r="U246" s="640"/>
    </row>
    <row r="247" spans="1:24" ht="14.25" customHeight="1" x14ac:dyDescent="0.25">
      <c r="B247" s="267" t="s">
        <v>894</v>
      </c>
      <c r="C247" s="269"/>
      <c r="D247" s="807" t="s">
        <v>51</v>
      </c>
      <c r="E247" s="807"/>
      <c r="F247" s="79" t="s">
        <v>144</v>
      </c>
      <c r="G247" s="242">
        <v>3773012.800566304</v>
      </c>
      <c r="H247" s="242"/>
      <c r="I247" s="242"/>
      <c r="J247" s="802" t="s">
        <v>895</v>
      </c>
      <c r="K247" s="802"/>
      <c r="L247" s="808">
        <v>43748</v>
      </c>
      <c r="M247" s="809"/>
      <c r="N247" s="112"/>
      <c r="O247" s="115">
        <f>103.26/111.82</f>
        <v>0.92344839921302102</v>
      </c>
      <c r="P247" s="110" t="s">
        <v>555</v>
      </c>
      <c r="Q247" s="960">
        <v>2851865.67</v>
      </c>
      <c r="R247" s="961"/>
      <c r="S247" s="640" t="s">
        <v>896</v>
      </c>
      <c r="T247" s="640"/>
      <c r="U247" s="640"/>
    </row>
    <row r="248" spans="1:24" ht="36" customHeight="1" x14ac:dyDescent="0.25">
      <c r="B248" s="267" t="s">
        <v>897</v>
      </c>
      <c r="C248" s="269"/>
      <c r="D248" s="807" t="s">
        <v>51</v>
      </c>
      <c r="E248" s="807"/>
      <c r="F248" s="79" t="s">
        <v>144</v>
      </c>
      <c r="G248" s="242">
        <v>389605</v>
      </c>
      <c r="H248" s="242"/>
      <c r="I248" s="242"/>
      <c r="J248" s="802"/>
      <c r="K248" s="802"/>
      <c r="L248" s="808">
        <v>43935</v>
      </c>
      <c r="M248" s="809"/>
      <c r="N248" s="217"/>
      <c r="O248" s="115">
        <f>105.53/78.05</f>
        <v>1.35208199871877</v>
      </c>
      <c r="P248" s="113" t="s">
        <v>876</v>
      </c>
      <c r="Q248" s="819">
        <f t="shared" ref="Q248" si="17">+G248/O248</f>
        <v>288151.90230266278</v>
      </c>
      <c r="R248" s="819"/>
      <c r="S248" s="640" t="s">
        <v>898</v>
      </c>
      <c r="T248" s="640"/>
      <c r="U248" s="640"/>
      <c r="X248" s="77"/>
    </row>
    <row r="249" spans="1:24" ht="14.25" customHeight="1" x14ac:dyDescent="0.25">
      <c r="A249" s="245"/>
      <c r="B249" s="298" t="s">
        <v>899</v>
      </c>
      <c r="C249" s="691"/>
      <c r="D249" s="691"/>
      <c r="E249" s="299"/>
      <c r="F249" s="80"/>
      <c r="G249" s="246">
        <f>SUM(G246:H248)</f>
        <v>4658719.8005663045</v>
      </c>
      <c r="H249" s="246"/>
      <c r="I249" s="246"/>
      <c r="J249" s="812"/>
      <c r="K249" s="812"/>
      <c r="L249" s="813"/>
      <c r="M249" s="814"/>
      <c r="N249" s="246">
        <f>SUM(N246:N248)</f>
        <v>0</v>
      </c>
      <c r="O249" s="246"/>
      <c r="P249" s="246"/>
      <c r="Q249" s="815">
        <f t="shared" ref="Q249:R249" si="18">SUM(Q246:R248)</f>
        <v>3528845.8167829318</v>
      </c>
      <c r="R249" s="816">
        <f t="shared" si="18"/>
        <v>0</v>
      </c>
      <c r="S249" s="811">
        <f>+Q249-N249</f>
        <v>3528845.8167829318</v>
      </c>
      <c r="T249" s="322"/>
      <c r="U249" s="322"/>
      <c r="X249" s="78"/>
    </row>
    <row r="250" spans="1:24" ht="14.25" customHeight="1" x14ac:dyDescent="0.25">
      <c r="A250" s="245"/>
      <c r="B250" s="298" t="s">
        <v>900</v>
      </c>
      <c r="C250" s="691"/>
      <c r="D250" s="691"/>
      <c r="E250" s="299"/>
      <c r="F250" s="80"/>
      <c r="G250" s="246">
        <f>+G243+G249</f>
        <v>42335357553.980003</v>
      </c>
      <c r="H250" s="246"/>
      <c r="I250" s="246"/>
      <c r="J250" s="812"/>
      <c r="K250" s="812"/>
      <c r="L250" s="813"/>
      <c r="M250" s="814"/>
      <c r="N250" s="246">
        <f>+N243+N249</f>
        <v>32867460508.98</v>
      </c>
      <c r="O250" s="246"/>
      <c r="P250" s="246"/>
      <c r="Q250" s="815">
        <f t="shared" ref="Q250:R250" si="19">+Q243+Q249</f>
        <v>32876253488.727367</v>
      </c>
      <c r="R250" s="816">
        <f t="shared" si="19"/>
        <v>0</v>
      </c>
      <c r="S250" s="811">
        <f>+Q250-N250</f>
        <v>8792979.7473678589</v>
      </c>
      <c r="T250" s="322"/>
      <c r="U250" s="322"/>
    </row>
    <row r="251" spans="1:24" ht="45" customHeight="1" x14ac:dyDescent="0.25">
      <c r="B251" s="221"/>
      <c r="C251" s="221"/>
      <c r="D251" s="131"/>
      <c r="E251" s="131"/>
      <c r="F251" s="82"/>
      <c r="G251" s="130"/>
      <c r="H251" s="130"/>
      <c r="I251" s="130"/>
      <c r="J251" s="250"/>
      <c r="K251" s="250"/>
      <c r="L251" s="251"/>
      <c r="M251" s="252"/>
      <c r="N251" s="243"/>
      <c r="O251" s="253"/>
      <c r="P251" s="254"/>
      <c r="Q251" s="255"/>
      <c r="R251" s="255"/>
      <c r="S251" s="221"/>
      <c r="T251" s="221"/>
      <c r="U251" s="221"/>
    </row>
    <row r="252" spans="1:24" ht="14.25" customHeight="1" x14ac:dyDescent="0.25">
      <c r="B252" s="221"/>
      <c r="C252" s="221"/>
      <c r="D252" s="131"/>
      <c r="E252" s="131"/>
      <c r="F252" s="82"/>
      <c r="G252" s="130"/>
      <c r="H252" s="130"/>
      <c r="I252" s="130"/>
      <c r="J252" s="250"/>
      <c r="K252" s="250"/>
      <c r="L252" s="251"/>
      <c r="M252" s="252"/>
      <c r="N252" s="243"/>
      <c r="O252" s="253"/>
      <c r="P252" s="254"/>
      <c r="Q252" s="255"/>
      <c r="R252" s="255"/>
      <c r="S252" s="221"/>
      <c r="T252" s="221"/>
      <c r="U252" s="221"/>
    </row>
    <row r="253" spans="1:24" ht="48" customHeight="1" x14ac:dyDescent="0.2"/>
    <row r="254" spans="1:24" ht="14.25" customHeight="1" x14ac:dyDescent="0.2">
      <c r="A254" s="1" t="s">
        <v>575</v>
      </c>
      <c r="B254" s="494" t="s">
        <v>312</v>
      </c>
      <c r="C254" s="494"/>
      <c r="D254" s="494"/>
      <c r="E254" s="494"/>
      <c r="F254" s="494"/>
      <c r="G254" s="494"/>
      <c r="H254" s="494"/>
      <c r="I254" s="494"/>
      <c r="J254" s="494"/>
      <c r="K254" s="494"/>
      <c r="L254" s="494"/>
      <c r="M254" s="494"/>
      <c r="N254" s="494"/>
      <c r="O254" s="494"/>
      <c r="P254" s="494"/>
      <c r="Q254" s="494"/>
      <c r="R254" s="494"/>
      <c r="S254" s="494"/>
      <c r="T254" s="494"/>
      <c r="U254" s="494"/>
    </row>
    <row r="255" spans="1:24" ht="14.25" customHeight="1" x14ac:dyDescent="0.2">
      <c r="B255" s="824" t="s">
        <v>131</v>
      </c>
      <c r="C255" s="824"/>
      <c r="D255" s="825" t="s">
        <v>132</v>
      </c>
      <c r="E255" s="825"/>
      <c r="F255" s="825" t="s">
        <v>133</v>
      </c>
      <c r="G255" s="823" t="s">
        <v>134</v>
      </c>
      <c r="H255" s="823"/>
      <c r="I255" s="823"/>
      <c r="J255" s="823"/>
      <c r="K255" s="823"/>
      <c r="L255" s="823"/>
      <c r="M255" s="823"/>
      <c r="N255" s="823" t="s">
        <v>135</v>
      </c>
      <c r="O255" s="823"/>
      <c r="P255" s="823"/>
      <c r="Q255" s="823"/>
      <c r="R255" s="823"/>
      <c r="S255" s="823" t="s">
        <v>97</v>
      </c>
      <c r="T255" s="823"/>
      <c r="U255" s="823"/>
    </row>
    <row r="256" spans="1:24" ht="14.25" customHeight="1" x14ac:dyDescent="0.2">
      <c r="B256" s="824"/>
      <c r="C256" s="824"/>
      <c r="D256" s="825"/>
      <c r="E256" s="825"/>
      <c r="F256" s="825"/>
      <c r="G256" s="810" t="s">
        <v>136</v>
      </c>
      <c r="H256" s="825"/>
      <c r="I256" s="825"/>
      <c r="J256" s="810" t="s">
        <v>137</v>
      </c>
      <c r="K256" s="810"/>
      <c r="L256" s="810" t="s">
        <v>810</v>
      </c>
      <c r="M256" s="810"/>
      <c r="N256" s="206" t="s">
        <v>138</v>
      </c>
      <c r="O256" s="28" t="s">
        <v>139</v>
      </c>
      <c r="P256" s="206" t="s">
        <v>140</v>
      </c>
      <c r="Q256" s="810" t="s">
        <v>141</v>
      </c>
      <c r="R256" s="810"/>
      <c r="S256" s="823"/>
      <c r="T256" s="823"/>
      <c r="U256" s="823"/>
    </row>
    <row r="257" spans="1:21" ht="14.25" customHeight="1" x14ac:dyDescent="0.2">
      <c r="B257" s="640" t="s">
        <v>142</v>
      </c>
      <c r="C257" s="640"/>
      <c r="D257" s="817" t="s">
        <v>22</v>
      </c>
      <c r="E257" s="807"/>
      <c r="F257" s="79" t="s">
        <v>144</v>
      </c>
      <c r="G257" s="964">
        <v>15367645546</v>
      </c>
      <c r="H257" s="964"/>
      <c r="I257" s="964"/>
      <c r="J257" s="480" t="s">
        <v>313</v>
      </c>
      <c r="K257" s="480"/>
      <c r="L257" s="817" t="s">
        <v>287</v>
      </c>
      <c r="M257" s="807"/>
      <c r="N257" s="219">
        <v>12478470154</v>
      </c>
      <c r="O257" s="59">
        <f>137.71/111.82</f>
        <v>1.2315328206045431</v>
      </c>
      <c r="P257" s="50" t="s">
        <v>233</v>
      </c>
      <c r="Q257" s="916">
        <f>+G257/O257</f>
        <v>12478470154.336794</v>
      </c>
      <c r="R257" s="916"/>
      <c r="S257" s="640" t="s">
        <v>226</v>
      </c>
      <c r="T257" s="640"/>
      <c r="U257" s="640"/>
    </row>
    <row r="258" spans="1:21" ht="14.25" customHeight="1" x14ac:dyDescent="0.2">
      <c r="B258" s="199"/>
      <c r="C258" s="199"/>
      <c r="D258" s="213"/>
      <c r="E258" s="213"/>
      <c r="F258" s="79"/>
      <c r="G258" s="224"/>
      <c r="H258" s="224"/>
      <c r="I258" s="224"/>
      <c r="J258" s="201"/>
      <c r="K258" s="201"/>
      <c r="L258" s="216"/>
      <c r="M258" s="213"/>
      <c r="N258" s="219"/>
      <c r="O258" s="59"/>
      <c r="P258" s="50"/>
      <c r="Q258" s="205"/>
      <c r="R258" s="205"/>
      <c r="S258" s="199"/>
      <c r="T258" s="199"/>
      <c r="U258" s="199"/>
    </row>
    <row r="259" spans="1:21" ht="14.25" customHeight="1" x14ac:dyDescent="0.2">
      <c r="B259" s="199"/>
      <c r="C259" s="199"/>
      <c r="D259" s="213"/>
      <c r="E259" s="213"/>
      <c r="F259" s="79"/>
      <c r="G259" s="224"/>
      <c r="H259" s="224"/>
      <c r="I259" s="224"/>
      <c r="J259" s="201"/>
      <c r="K259" s="201"/>
      <c r="L259" s="216"/>
      <c r="M259" s="213"/>
      <c r="N259" s="219"/>
      <c r="O259" s="59"/>
      <c r="P259" s="50"/>
      <c r="Q259" s="205"/>
      <c r="R259" s="205"/>
      <c r="S259" s="199"/>
      <c r="T259" s="199"/>
      <c r="U259" s="199"/>
    </row>
    <row r="260" spans="1:21" ht="14.25" customHeight="1" x14ac:dyDescent="0.2"/>
    <row r="261" spans="1:21" ht="14.25" customHeight="1" x14ac:dyDescent="0.2"/>
    <row r="262" spans="1:21" ht="30" customHeight="1" x14ac:dyDescent="0.2"/>
    <row r="263" spans="1:21" ht="18.75" customHeight="1" x14ac:dyDescent="0.2">
      <c r="N263" s="87" t="s">
        <v>314</v>
      </c>
    </row>
    <row r="264" spans="1:21" ht="15" customHeight="1" x14ac:dyDescent="0.2">
      <c r="B264" s="195"/>
      <c r="C264" s="196"/>
      <c r="D264" s="81"/>
      <c r="E264" s="81"/>
      <c r="F264" s="81"/>
      <c r="G264" s="107"/>
      <c r="H264" s="107"/>
      <c r="I264" s="107"/>
      <c r="J264" s="42"/>
      <c r="K264" s="42"/>
      <c r="L264" s="43"/>
      <c r="M264" s="43"/>
      <c r="N264" s="44"/>
      <c r="O264" s="44"/>
      <c r="P264" s="44"/>
      <c r="Q264" s="107"/>
      <c r="R264" s="107"/>
      <c r="S264" s="46"/>
      <c r="T264" s="46"/>
      <c r="U264" s="47"/>
    </row>
    <row r="265" spans="1:21" ht="15" customHeight="1" x14ac:dyDescent="0.2">
      <c r="A265" s="1" t="s">
        <v>571</v>
      </c>
      <c r="B265" s="502" t="s">
        <v>315</v>
      </c>
      <c r="C265" s="503"/>
      <c r="D265" s="503"/>
      <c r="E265" s="503"/>
      <c r="F265" s="503"/>
      <c r="G265" s="503"/>
      <c r="H265" s="503"/>
      <c r="I265" s="503"/>
      <c r="J265" s="503"/>
      <c r="K265" s="503"/>
      <c r="L265" s="503"/>
      <c r="M265" s="503"/>
      <c r="N265" s="503"/>
      <c r="O265" s="503"/>
      <c r="P265" s="503"/>
      <c r="Q265" s="503"/>
      <c r="R265" s="503"/>
      <c r="S265" s="503"/>
      <c r="T265" s="503"/>
      <c r="U265" s="504"/>
    </row>
    <row r="266" spans="1:21" ht="15" customHeight="1" x14ac:dyDescent="0.2">
      <c r="B266" s="824" t="s">
        <v>131</v>
      </c>
      <c r="C266" s="824"/>
      <c r="D266" s="825" t="s">
        <v>132</v>
      </c>
      <c r="E266" s="825"/>
      <c r="F266" s="825" t="s">
        <v>133</v>
      </c>
      <c r="G266" s="823" t="s">
        <v>134</v>
      </c>
      <c r="H266" s="823"/>
      <c r="I266" s="823"/>
      <c r="J266" s="823"/>
      <c r="K266" s="823"/>
      <c r="L266" s="823"/>
      <c r="M266" s="823"/>
      <c r="N266" s="823" t="s">
        <v>135</v>
      </c>
      <c r="O266" s="823"/>
      <c r="P266" s="823"/>
      <c r="Q266" s="823"/>
      <c r="R266" s="823"/>
      <c r="S266" s="823" t="s">
        <v>97</v>
      </c>
      <c r="T266" s="823"/>
      <c r="U266" s="823"/>
    </row>
    <row r="267" spans="1:21" ht="15" customHeight="1" x14ac:dyDescent="0.2">
      <c r="B267" s="824"/>
      <c r="C267" s="824"/>
      <c r="D267" s="825"/>
      <c r="E267" s="825"/>
      <c r="F267" s="825"/>
      <c r="G267" s="810" t="s">
        <v>136</v>
      </c>
      <c r="H267" s="825"/>
      <c r="I267" s="825"/>
      <c r="J267" s="810" t="s">
        <v>137</v>
      </c>
      <c r="K267" s="810"/>
      <c r="L267" s="810" t="s">
        <v>810</v>
      </c>
      <c r="M267" s="810"/>
      <c r="N267" s="206" t="s">
        <v>138</v>
      </c>
      <c r="O267" s="28" t="s">
        <v>139</v>
      </c>
      <c r="P267" s="206" t="s">
        <v>140</v>
      </c>
      <c r="Q267" s="810" t="s">
        <v>141</v>
      </c>
      <c r="R267" s="810"/>
      <c r="S267" s="823"/>
      <c r="T267" s="823"/>
      <c r="U267" s="823"/>
    </row>
    <row r="268" spans="1:21" ht="31.5" customHeight="1" x14ac:dyDescent="0.2">
      <c r="B268" s="277" t="s">
        <v>142</v>
      </c>
      <c r="C268" s="279"/>
      <c r="D268" s="480" t="s">
        <v>901</v>
      </c>
      <c r="E268" s="480"/>
      <c r="F268" s="79" t="s">
        <v>144</v>
      </c>
      <c r="G268" s="797">
        <v>3039215719</v>
      </c>
      <c r="H268" s="797"/>
      <c r="I268" s="797"/>
      <c r="J268" s="799" t="s">
        <v>902</v>
      </c>
      <c r="K268" s="800"/>
      <c r="L268" s="821" t="s">
        <v>316</v>
      </c>
      <c r="M268" s="822"/>
      <c r="N268" s="116">
        <v>2456948393</v>
      </c>
      <c r="O268" s="59">
        <f>138.32/111.82</f>
        <v>1.2369880164550171</v>
      </c>
      <c r="P268" s="117" t="s">
        <v>425</v>
      </c>
      <c r="Q268" s="795">
        <f t="shared" ref="Q268:Q280" si="20">+G268/O268</f>
        <v>2456948392.8468766</v>
      </c>
      <c r="R268" s="796"/>
      <c r="S268" s="640" t="s">
        <v>317</v>
      </c>
      <c r="T268" s="640"/>
      <c r="U268" s="640"/>
    </row>
    <row r="269" spans="1:21" ht="15" customHeight="1" x14ac:dyDescent="0.2">
      <c r="B269" s="277" t="s">
        <v>146</v>
      </c>
      <c r="C269" s="279"/>
      <c r="D269" s="480" t="s">
        <v>901</v>
      </c>
      <c r="E269" s="480"/>
      <c r="F269" s="79" t="s">
        <v>144</v>
      </c>
      <c r="G269" s="797">
        <f>11645347+3039215719</f>
        <v>3050861066</v>
      </c>
      <c r="H269" s="797"/>
      <c r="I269" s="798"/>
      <c r="J269" s="799" t="s">
        <v>903</v>
      </c>
      <c r="K269" s="800"/>
      <c r="L269" s="801" t="s">
        <v>318</v>
      </c>
      <c r="M269" s="801"/>
      <c r="N269" s="116">
        <v>2456948393</v>
      </c>
      <c r="O269" s="59">
        <f>138.85/111.82</f>
        <v>1.2417277767841173</v>
      </c>
      <c r="P269" s="118" t="s">
        <v>302</v>
      </c>
      <c r="Q269" s="795">
        <f t="shared" si="20"/>
        <v>2456948393.230969</v>
      </c>
      <c r="R269" s="796"/>
      <c r="S269" s="640" t="s">
        <v>317</v>
      </c>
      <c r="T269" s="640"/>
      <c r="U269" s="640"/>
    </row>
    <row r="270" spans="1:21" ht="14.25" x14ac:dyDescent="0.2">
      <c r="B270" s="277" t="s">
        <v>147</v>
      </c>
      <c r="C270" s="279"/>
      <c r="D270" s="480" t="s">
        <v>901</v>
      </c>
      <c r="E270" s="480"/>
      <c r="F270" s="79" t="s">
        <v>144</v>
      </c>
      <c r="G270" s="797">
        <v>3069977012</v>
      </c>
      <c r="H270" s="797"/>
      <c r="I270" s="798"/>
      <c r="J270" s="799" t="s">
        <v>904</v>
      </c>
      <c r="K270" s="800"/>
      <c r="L270" s="801">
        <v>43150</v>
      </c>
      <c r="M270" s="801"/>
      <c r="N270" s="116">
        <v>2456948393</v>
      </c>
      <c r="O270" s="59">
        <f>139.72/111.82</f>
        <v>1.2495081380790556</v>
      </c>
      <c r="P270" s="111" t="s">
        <v>319</v>
      </c>
      <c r="Q270" s="795">
        <f t="shared" si="20"/>
        <v>2456948393.0850272</v>
      </c>
      <c r="R270" s="796"/>
      <c r="S270" s="640" t="s">
        <v>317</v>
      </c>
      <c r="T270" s="640"/>
      <c r="U270" s="640"/>
    </row>
    <row r="271" spans="1:21" ht="15" customHeight="1" x14ac:dyDescent="0.2">
      <c r="B271" s="277" t="s">
        <v>148</v>
      </c>
      <c r="C271" s="279"/>
      <c r="D271" s="480" t="s">
        <v>901</v>
      </c>
      <c r="E271" s="480"/>
      <c r="F271" s="79" t="s">
        <v>144</v>
      </c>
      <c r="G271" s="797">
        <v>3069977012</v>
      </c>
      <c r="H271" s="797"/>
      <c r="I271" s="798"/>
      <c r="J271" s="799" t="s">
        <v>905</v>
      </c>
      <c r="K271" s="800"/>
      <c r="L271" s="801">
        <v>43157</v>
      </c>
      <c r="M271" s="801"/>
      <c r="N271" s="116">
        <v>2456948393</v>
      </c>
      <c r="O271" s="59">
        <f>139.72/111.82</f>
        <v>1.2495081380790556</v>
      </c>
      <c r="P271" s="111" t="s">
        <v>320</v>
      </c>
      <c r="Q271" s="795">
        <f t="shared" si="20"/>
        <v>2456948393.0850272</v>
      </c>
      <c r="R271" s="796"/>
      <c r="S271" s="640" t="s">
        <v>284</v>
      </c>
      <c r="T271" s="640"/>
      <c r="U271" s="640"/>
    </row>
    <row r="272" spans="1:21" ht="15" customHeight="1" x14ac:dyDescent="0.2">
      <c r="B272" s="965" t="s">
        <v>149</v>
      </c>
      <c r="C272" s="966"/>
      <c r="D272" s="967" t="s">
        <v>901</v>
      </c>
      <c r="E272" s="967"/>
      <c r="F272" s="88" t="s">
        <v>144</v>
      </c>
      <c r="G272" s="968">
        <v>3091729640</v>
      </c>
      <c r="H272" s="968"/>
      <c r="I272" s="795"/>
      <c r="J272" s="969" t="s">
        <v>906</v>
      </c>
      <c r="K272" s="970"/>
      <c r="L272" s="971">
        <v>43182</v>
      </c>
      <c r="M272" s="971"/>
      <c r="N272" s="116">
        <v>2456948393</v>
      </c>
      <c r="O272" s="109">
        <f>140.71/111.82</f>
        <v>1.2583616526560546</v>
      </c>
      <c r="P272" s="111" t="s">
        <v>311</v>
      </c>
      <c r="Q272" s="795">
        <f t="shared" si="20"/>
        <v>2456948392.7567334</v>
      </c>
      <c r="R272" s="796"/>
      <c r="S272" s="868" t="s">
        <v>284</v>
      </c>
      <c r="T272" s="868"/>
      <c r="U272" s="868"/>
    </row>
    <row r="273" spans="2:21" ht="30" customHeight="1" x14ac:dyDescent="0.2">
      <c r="B273" s="277" t="s">
        <v>150</v>
      </c>
      <c r="C273" s="279"/>
      <c r="D273" s="480" t="s">
        <v>901</v>
      </c>
      <c r="E273" s="480"/>
      <c r="F273" s="79" t="s">
        <v>144</v>
      </c>
      <c r="G273" s="797">
        <f>3099200240+14282029</f>
        <v>3113482269</v>
      </c>
      <c r="H273" s="797"/>
      <c r="I273" s="798"/>
      <c r="J273" s="799" t="s">
        <v>907</v>
      </c>
      <c r="K273" s="800"/>
      <c r="L273" s="801">
        <v>43237</v>
      </c>
      <c r="M273" s="801"/>
      <c r="N273" s="116">
        <v>2456948393</v>
      </c>
      <c r="O273" s="109">
        <f>141.7/111.82</f>
        <v>1.2672151672330532</v>
      </c>
      <c r="P273" s="111" t="s">
        <v>368</v>
      </c>
      <c r="Q273" s="795">
        <f t="shared" si="20"/>
        <v>2456948393.2221594</v>
      </c>
      <c r="R273" s="796"/>
      <c r="S273" s="640" t="s">
        <v>284</v>
      </c>
      <c r="T273" s="640"/>
      <c r="U273" s="640"/>
    </row>
    <row r="274" spans="2:21" ht="30" customHeight="1" x14ac:dyDescent="0.2">
      <c r="B274" s="277" t="s">
        <v>151</v>
      </c>
      <c r="C274" s="279"/>
      <c r="D274" s="480" t="s">
        <v>901</v>
      </c>
      <c r="E274" s="480"/>
      <c r="F274" s="79" t="s">
        <v>144</v>
      </c>
      <c r="G274" s="797">
        <v>3113482269</v>
      </c>
      <c r="H274" s="797"/>
      <c r="I274" s="798"/>
      <c r="J274" s="799" t="s">
        <v>908</v>
      </c>
      <c r="K274" s="800"/>
      <c r="L274" s="801">
        <v>43249</v>
      </c>
      <c r="M274" s="801"/>
      <c r="N274" s="116">
        <v>2456948393</v>
      </c>
      <c r="O274" s="109">
        <f>141.7/111.82</f>
        <v>1.2672151672330532</v>
      </c>
      <c r="P274" s="111" t="s">
        <v>369</v>
      </c>
      <c r="Q274" s="795">
        <f t="shared" si="20"/>
        <v>2456948393.2221594</v>
      </c>
      <c r="R274" s="796"/>
      <c r="S274" s="640" t="s">
        <v>284</v>
      </c>
      <c r="T274" s="640"/>
      <c r="U274" s="640"/>
    </row>
    <row r="275" spans="2:21" ht="15" customHeight="1" x14ac:dyDescent="0.2">
      <c r="B275" s="277" t="s">
        <v>152</v>
      </c>
      <c r="C275" s="279"/>
      <c r="D275" s="480" t="s">
        <v>901</v>
      </c>
      <c r="E275" s="480"/>
      <c r="F275" s="79" t="s">
        <v>144</v>
      </c>
      <c r="G275" s="797">
        <v>3126226233</v>
      </c>
      <c r="H275" s="797"/>
      <c r="I275" s="798"/>
      <c r="J275" s="799" t="s">
        <v>909</v>
      </c>
      <c r="K275" s="800"/>
      <c r="L275" s="801">
        <v>43305</v>
      </c>
      <c r="M275" s="801"/>
      <c r="N275" s="116">
        <v>2456948393</v>
      </c>
      <c r="O275" s="109">
        <f>142.28/111.82</f>
        <v>1.272402074763012</v>
      </c>
      <c r="P275" s="111" t="s">
        <v>388</v>
      </c>
      <c r="Q275" s="795">
        <f t="shared" si="20"/>
        <v>2456948393.1266518</v>
      </c>
      <c r="R275" s="796"/>
      <c r="S275" s="640" t="s">
        <v>317</v>
      </c>
      <c r="T275" s="640"/>
      <c r="U275" s="640"/>
    </row>
    <row r="276" spans="2:21" ht="15" customHeight="1" x14ac:dyDescent="0.2">
      <c r="B276" s="277" t="s">
        <v>227</v>
      </c>
      <c r="C276" s="279"/>
      <c r="D276" s="480" t="s">
        <v>901</v>
      </c>
      <c r="E276" s="480"/>
      <c r="F276" s="79" t="s">
        <v>144</v>
      </c>
      <c r="G276" s="797">
        <v>3126226233</v>
      </c>
      <c r="H276" s="797"/>
      <c r="I276" s="798"/>
      <c r="J276" s="799" t="s">
        <v>910</v>
      </c>
      <c r="K276" s="800"/>
      <c r="L276" s="801">
        <v>43313</v>
      </c>
      <c r="M276" s="801"/>
      <c r="N276" s="116">
        <v>2456948393</v>
      </c>
      <c r="O276" s="109">
        <f>142.28/111.82</f>
        <v>1.272402074763012</v>
      </c>
      <c r="P276" s="111" t="s">
        <v>388</v>
      </c>
      <c r="Q276" s="795">
        <f t="shared" si="20"/>
        <v>2456948393.1266518</v>
      </c>
      <c r="R276" s="796"/>
      <c r="S276" s="640" t="s">
        <v>284</v>
      </c>
      <c r="T276" s="640"/>
      <c r="U276" s="640"/>
    </row>
    <row r="277" spans="2:21" ht="15" customHeight="1" x14ac:dyDescent="0.2">
      <c r="B277" s="965" t="s">
        <v>228</v>
      </c>
      <c r="C277" s="966"/>
      <c r="D277" s="967" t="s">
        <v>901</v>
      </c>
      <c r="E277" s="967"/>
      <c r="F277" s="88" t="s">
        <v>144</v>
      </c>
      <c r="G277" s="968">
        <v>3122051486</v>
      </c>
      <c r="H277" s="968"/>
      <c r="I277" s="795"/>
      <c r="J277" s="969" t="s">
        <v>911</v>
      </c>
      <c r="K277" s="970"/>
      <c r="L277" s="971">
        <v>43353</v>
      </c>
      <c r="M277" s="971"/>
      <c r="N277" s="116">
        <v>2456948393</v>
      </c>
      <c r="O277" s="109">
        <f>142.27/111.82</f>
        <v>1.2723126453228404</v>
      </c>
      <c r="P277" s="111" t="s">
        <v>398</v>
      </c>
      <c r="Q277" s="795">
        <f t="shared" si="20"/>
        <v>2453839861.9843955</v>
      </c>
      <c r="R277" s="796"/>
      <c r="S277" s="640" t="s">
        <v>912</v>
      </c>
      <c r="T277" s="640"/>
      <c r="U277" s="640"/>
    </row>
    <row r="278" spans="2:21" ht="14.25" x14ac:dyDescent="0.2">
      <c r="B278" s="277" t="s">
        <v>229</v>
      </c>
      <c r="C278" s="279"/>
      <c r="D278" s="480" t="s">
        <v>901</v>
      </c>
      <c r="E278" s="480"/>
      <c r="F278" s="79" t="s">
        <v>144</v>
      </c>
      <c r="G278" s="797">
        <v>3131060150</v>
      </c>
      <c r="H278" s="797"/>
      <c r="I278" s="798"/>
      <c r="J278" s="799" t="s">
        <v>913</v>
      </c>
      <c r="K278" s="800"/>
      <c r="L278" s="801">
        <v>43384</v>
      </c>
      <c r="M278" s="801"/>
      <c r="N278" s="116">
        <v>2456948393</v>
      </c>
      <c r="O278" s="109">
        <f>142.5/111.82</f>
        <v>1.2743695224467895</v>
      </c>
      <c r="P278" s="111" t="s">
        <v>406</v>
      </c>
      <c r="Q278" s="795">
        <f t="shared" si="20"/>
        <v>2456948392.7929826</v>
      </c>
      <c r="R278" s="796"/>
      <c r="S278" s="640" t="s">
        <v>284</v>
      </c>
      <c r="T278" s="640"/>
      <c r="U278" s="640"/>
    </row>
    <row r="279" spans="2:21" ht="14.25" x14ac:dyDescent="0.2">
      <c r="B279" s="277" t="s">
        <v>230</v>
      </c>
      <c r="C279" s="279"/>
      <c r="D279" s="480" t="s">
        <v>901</v>
      </c>
      <c r="E279" s="480"/>
      <c r="F279" s="79" t="s">
        <v>144</v>
      </c>
      <c r="G279" s="797">
        <v>3131060150</v>
      </c>
      <c r="H279" s="797"/>
      <c r="I279" s="798"/>
      <c r="J279" s="799" t="s">
        <v>914</v>
      </c>
      <c r="K279" s="800"/>
      <c r="L279" s="801">
        <v>43384</v>
      </c>
      <c r="M279" s="801"/>
      <c r="N279" s="116">
        <v>2456948393</v>
      </c>
      <c r="O279" s="109">
        <f>142.5/111.82</f>
        <v>1.2743695224467895</v>
      </c>
      <c r="P279" s="111" t="s">
        <v>406</v>
      </c>
      <c r="Q279" s="795">
        <f t="shared" si="20"/>
        <v>2456948392.7929826</v>
      </c>
      <c r="R279" s="796"/>
      <c r="S279" s="640" t="s">
        <v>284</v>
      </c>
      <c r="T279" s="640"/>
      <c r="U279" s="640"/>
    </row>
    <row r="280" spans="2:21" ht="14.25" x14ac:dyDescent="0.2">
      <c r="B280" s="195"/>
      <c r="C280" s="197"/>
      <c r="D280" s="480" t="s">
        <v>901</v>
      </c>
      <c r="E280" s="480"/>
      <c r="F280" s="79" t="s">
        <v>144</v>
      </c>
      <c r="G280" s="797">
        <v>4008101</v>
      </c>
      <c r="H280" s="797"/>
      <c r="I280" s="798"/>
      <c r="J280" s="799" t="s">
        <v>412</v>
      </c>
      <c r="K280" s="800"/>
      <c r="L280" s="821">
        <v>43431</v>
      </c>
      <c r="M280" s="822"/>
      <c r="N280" s="116"/>
      <c r="O280" s="109">
        <f>142.5/111.82</f>
        <v>1.2743695224467895</v>
      </c>
      <c r="P280" s="111" t="s">
        <v>413</v>
      </c>
      <c r="Q280" s="795">
        <f t="shared" si="20"/>
        <v>3145163.8864561403</v>
      </c>
      <c r="R280" s="796"/>
      <c r="S280" s="640" t="s">
        <v>414</v>
      </c>
      <c r="T280" s="640"/>
      <c r="U280" s="640"/>
    </row>
    <row r="281" spans="2:21" ht="14.25" x14ac:dyDescent="0.2">
      <c r="B281" s="277" t="s">
        <v>231</v>
      </c>
      <c r="C281" s="279"/>
      <c r="D281" s="480" t="s">
        <v>901</v>
      </c>
      <c r="E281" s="480"/>
      <c r="F281" s="79" t="s">
        <v>144</v>
      </c>
      <c r="G281" s="797">
        <v>3134795450</v>
      </c>
      <c r="H281" s="797"/>
      <c r="I281" s="798"/>
      <c r="J281" s="799" t="s">
        <v>915</v>
      </c>
      <c r="K281" s="800"/>
      <c r="L281" s="801">
        <v>43432</v>
      </c>
      <c r="M281" s="801"/>
      <c r="N281" s="116">
        <v>2456948393</v>
      </c>
      <c r="O281" s="109">
        <f>142.67/111.82</f>
        <v>1.2758898229297084</v>
      </c>
      <c r="P281" s="111" t="s">
        <v>413</v>
      </c>
      <c r="Q281" s="795">
        <f>+G281/O281</f>
        <v>2456948392.9277353</v>
      </c>
      <c r="R281" s="796"/>
      <c r="S281" s="640" t="s">
        <v>284</v>
      </c>
      <c r="T281" s="640"/>
      <c r="U281" s="640"/>
    </row>
    <row r="282" spans="2:21" ht="14.25" x14ac:dyDescent="0.2">
      <c r="B282" s="277" t="s">
        <v>232</v>
      </c>
      <c r="C282" s="279"/>
      <c r="D282" s="480" t="s">
        <v>901</v>
      </c>
      <c r="E282" s="480"/>
      <c r="F282" s="79" t="s">
        <v>144</v>
      </c>
      <c r="G282" s="797">
        <v>3138530750</v>
      </c>
      <c r="H282" s="797"/>
      <c r="I282" s="798"/>
      <c r="J282" s="799" t="s">
        <v>916</v>
      </c>
      <c r="K282" s="800"/>
      <c r="L282" s="801">
        <v>43444</v>
      </c>
      <c r="M282" s="801"/>
      <c r="N282" s="116">
        <v>2456948393</v>
      </c>
      <c r="O282" s="109">
        <f>142.84/111.82</f>
        <v>1.2774101234126276</v>
      </c>
      <c r="P282" s="111" t="s">
        <v>415</v>
      </c>
      <c r="Q282" s="795">
        <f t="shared" ref="Q282" si="21">+G282/O282</f>
        <v>2456948393.0621672</v>
      </c>
      <c r="R282" s="796"/>
      <c r="S282" s="640" t="s">
        <v>284</v>
      </c>
      <c r="T282" s="640"/>
      <c r="U282" s="640"/>
    </row>
    <row r="283" spans="2:21" ht="14.25" x14ac:dyDescent="0.2">
      <c r="B283" s="277" t="s">
        <v>234</v>
      </c>
      <c r="C283" s="279"/>
      <c r="D283" s="480" t="s">
        <v>901</v>
      </c>
      <c r="E283" s="480"/>
      <c r="F283" s="79" t="s">
        <v>144</v>
      </c>
      <c r="G283" s="797">
        <v>3138530750</v>
      </c>
      <c r="H283" s="797"/>
      <c r="I283" s="798"/>
      <c r="J283" s="799" t="s">
        <v>917</v>
      </c>
      <c r="K283" s="800"/>
      <c r="L283" s="801">
        <v>43444</v>
      </c>
      <c r="M283" s="801"/>
      <c r="N283" s="116">
        <v>2456948393</v>
      </c>
      <c r="O283" s="109">
        <f>142.84/111.82</f>
        <v>1.2774101234126276</v>
      </c>
      <c r="P283" s="111" t="s">
        <v>415</v>
      </c>
      <c r="Q283" s="795">
        <f>+G283/O283</f>
        <v>2456948393.0621672</v>
      </c>
      <c r="R283" s="796"/>
      <c r="S283" s="640" t="s">
        <v>284</v>
      </c>
      <c r="T283" s="640"/>
      <c r="U283" s="640"/>
    </row>
    <row r="284" spans="2:21" ht="14.25" x14ac:dyDescent="0.2">
      <c r="B284" s="277" t="s">
        <v>236</v>
      </c>
      <c r="C284" s="279"/>
      <c r="D284" s="480" t="s">
        <v>901</v>
      </c>
      <c r="E284" s="480"/>
      <c r="F284" s="79" t="s">
        <v>144</v>
      </c>
      <c r="G284" s="797">
        <v>3166875084</v>
      </c>
      <c r="H284" s="797"/>
      <c r="I284" s="798"/>
      <c r="J284" s="799" t="s">
        <v>918</v>
      </c>
      <c r="K284" s="800"/>
      <c r="L284" s="801">
        <v>43507</v>
      </c>
      <c r="M284" s="801"/>
      <c r="N284" s="116">
        <v>2456948393</v>
      </c>
      <c r="O284" s="109">
        <f>100.6/78.05</f>
        <v>1.2889173606662396</v>
      </c>
      <c r="P284" s="111" t="s">
        <v>428</v>
      </c>
      <c r="Q284" s="795">
        <f>+G284/O284</f>
        <v>2457003979.1868787</v>
      </c>
      <c r="R284" s="796"/>
      <c r="S284" s="640" t="s">
        <v>284</v>
      </c>
      <c r="T284" s="640"/>
      <c r="U284" s="640"/>
    </row>
    <row r="285" spans="2:21" ht="14.25" x14ac:dyDescent="0.2">
      <c r="B285" s="277" t="s">
        <v>239</v>
      </c>
      <c r="C285" s="279"/>
      <c r="D285" s="480" t="s">
        <v>901</v>
      </c>
      <c r="E285" s="480"/>
      <c r="F285" s="79" t="s">
        <v>144</v>
      </c>
      <c r="G285" s="797">
        <v>7000000000</v>
      </c>
      <c r="H285" s="797"/>
      <c r="I285" s="798"/>
      <c r="J285" s="799" t="s">
        <v>919</v>
      </c>
      <c r="K285" s="800"/>
      <c r="L285" s="801">
        <v>43550</v>
      </c>
      <c r="M285" s="801"/>
      <c r="N285" s="116">
        <v>2456948393</v>
      </c>
      <c r="O285" s="109">
        <f>101.18/78.05</f>
        <v>1.2963484945547727</v>
      </c>
      <c r="P285" s="111" t="s">
        <v>435</v>
      </c>
      <c r="Q285" s="795">
        <f>+G285/O285</f>
        <v>5399782565.7244511</v>
      </c>
      <c r="R285" s="796"/>
      <c r="S285" s="640" t="s">
        <v>436</v>
      </c>
      <c r="T285" s="640"/>
      <c r="U285" s="640"/>
    </row>
    <row r="286" spans="2:21" ht="15" x14ac:dyDescent="0.2">
      <c r="B286" s="277" t="s">
        <v>242</v>
      </c>
      <c r="C286" s="279"/>
      <c r="D286" s="480" t="s">
        <v>901</v>
      </c>
      <c r="E286" s="480"/>
      <c r="F286" s="79" t="s">
        <v>144</v>
      </c>
      <c r="G286" s="972"/>
      <c r="H286" s="973"/>
      <c r="I286" s="973"/>
      <c r="J286" s="799" t="s">
        <v>920</v>
      </c>
      <c r="K286" s="800"/>
      <c r="L286" s="801"/>
      <c r="M286" s="801"/>
      <c r="N286" s="116">
        <v>2456948393</v>
      </c>
      <c r="O286" s="109">
        <f t="shared" ref="O286:O287" si="22">101.18/78.05</f>
        <v>1.2963484945547727</v>
      </c>
      <c r="P286" s="111"/>
      <c r="Q286" s="795"/>
      <c r="R286" s="796"/>
      <c r="S286" s="974" t="s">
        <v>492</v>
      </c>
      <c r="T286" s="974"/>
      <c r="U286" s="974"/>
    </row>
    <row r="287" spans="2:21" ht="15" x14ac:dyDescent="0.2">
      <c r="B287" s="277" t="s">
        <v>321</v>
      </c>
      <c r="C287" s="279"/>
      <c r="D287" s="480" t="s">
        <v>901</v>
      </c>
      <c r="E287" s="480"/>
      <c r="F287" s="79" t="s">
        <v>144</v>
      </c>
      <c r="G287" s="972"/>
      <c r="H287" s="973"/>
      <c r="I287" s="973"/>
      <c r="J287" s="799" t="s">
        <v>921</v>
      </c>
      <c r="K287" s="800"/>
      <c r="L287" s="801"/>
      <c r="M287" s="801"/>
      <c r="N287" s="119">
        <v>1455974867</v>
      </c>
      <c r="O287" s="109">
        <f t="shared" si="22"/>
        <v>1.2963484945547727</v>
      </c>
      <c r="P287" s="111"/>
      <c r="Q287" s="795"/>
      <c r="R287" s="796"/>
      <c r="S287" s="974" t="s">
        <v>492</v>
      </c>
      <c r="T287" s="974"/>
      <c r="U287" s="974"/>
    </row>
    <row r="288" spans="2:21" ht="15" x14ac:dyDescent="0.2">
      <c r="B288" s="277" t="s">
        <v>322</v>
      </c>
      <c r="C288" s="279"/>
      <c r="D288" s="480" t="s">
        <v>901</v>
      </c>
      <c r="E288" s="480"/>
      <c r="F288" s="79" t="s">
        <v>144</v>
      </c>
      <c r="G288" s="972">
        <v>6309098263</v>
      </c>
      <c r="H288" s="973"/>
      <c r="I288" s="973"/>
      <c r="J288" s="799" t="s">
        <v>922</v>
      </c>
      <c r="K288" s="800"/>
      <c r="L288" s="801">
        <v>43612</v>
      </c>
      <c r="M288" s="801"/>
      <c r="N288" s="119">
        <v>1455974867</v>
      </c>
      <c r="O288" s="109">
        <f>102.12/78.05</f>
        <v>1.3083920563741192</v>
      </c>
      <c r="P288" s="111" t="s">
        <v>491</v>
      </c>
      <c r="Q288" s="795">
        <f>+G288/O288</f>
        <v>4822024279.5451431</v>
      </c>
      <c r="R288" s="796"/>
      <c r="S288" s="640" t="s">
        <v>513</v>
      </c>
      <c r="T288" s="640"/>
      <c r="U288" s="640"/>
    </row>
    <row r="289" spans="1:21" ht="15" x14ac:dyDescent="0.2">
      <c r="B289" s="277" t="s">
        <v>323</v>
      </c>
      <c r="C289" s="279"/>
      <c r="D289" s="480" t="s">
        <v>901</v>
      </c>
      <c r="E289" s="480"/>
      <c r="F289" s="79" t="s">
        <v>144</v>
      </c>
      <c r="G289" s="972"/>
      <c r="H289" s="973"/>
      <c r="I289" s="973"/>
      <c r="J289" s="799" t="s">
        <v>923</v>
      </c>
      <c r="K289" s="800"/>
      <c r="L289" s="801"/>
      <c r="M289" s="801"/>
      <c r="N289" s="119">
        <v>1455974867</v>
      </c>
      <c r="O289" s="109"/>
      <c r="P289" s="111"/>
      <c r="Q289" s="795"/>
      <c r="R289" s="796"/>
      <c r="S289" s="640" t="s">
        <v>284</v>
      </c>
      <c r="T289" s="640"/>
      <c r="U289" s="640"/>
    </row>
    <row r="290" spans="1:21" ht="15" x14ac:dyDescent="0.2">
      <c r="B290" s="277" t="s">
        <v>324</v>
      </c>
      <c r="C290" s="279"/>
      <c r="D290" s="480" t="s">
        <v>901</v>
      </c>
      <c r="E290" s="480"/>
      <c r="F290" s="79" t="s">
        <v>144</v>
      </c>
      <c r="G290" s="972"/>
      <c r="H290" s="973"/>
      <c r="I290" s="973"/>
      <c r="J290" s="799" t="s">
        <v>924</v>
      </c>
      <c r="K290" s="800"/>
      <c r="L290" s="801"/>
      <c r="M290" s="801"/>
      <c r="N290" s="119">
        <v>1455974867</v>
      </c>
      <c r="O290" s="109"/>
      <c r="P290" s="111"/>
      <c r="Q290" s="795"/>
      <c r="R290" s="796"/>
      <c r="S290" s="640" t="s">
        <v>284</v>
      </c>
      <c r="T290" s="640"/>
      <c r="U290" s="640"/>
    </row>
    <row r="291" spans="1:21" ht="15" x14ac:dyDescent="0.25">
      <c r="B291" s="868" t="s">
        <v>325</v>
      </c>
      <c r="C291" s="868"/>
      <c r="D291" s="967" t="s">
        <v>901</v>
      </c>
      <c r="E291" s="967"/>
      <c r="F291" s="88" t="s">
        <v>144</v>
      </c>
      <c r="G291" s="975">
        <v>2643821720</v>
      </c>
      <c r="H291" s="975"/>
      <c r="I291" s="975"/>
      <c r="J291" s="976" t="s">
        <v>925</v>
      </c>
      <c r="K291" s="976"/>
      <c r="L291" s="971">
        <v>43650</v>
      </c>
      <c r="M291" s="971"/>
      <c r="N291" s="120">
        <v>1455974867</v>
      </c>
      <c r="O291" s="109">
        <f>102.44/78.05</f>
        <v>1.3124919923126201</v>
      </c>
      <c r="P291" s="114" t="s">
        <v>514</v>
      </c>
      <c r="Q291" s="795">
        <f>+G291/O291</f>
        <v>2014352647.8524013</v>
      </c>
      <c r="R291" s="796"/>
      <c r="S291" s="868" t="s">
        <v>515</v>
      </c>
      <c r="T291" s="868"/>
      <c r="U291" s="868"/>
    </row>
    <row r="292" spans="1:21" ht="15" x14ac:dyDescent="0.25">
      <c r="B292" s="868" t="s">
        <v>493</v>
      </c>
      <c r="C292" s="868"/>
      <c r="D292" s="967" t="s">
        <v>901</v>
      </c>
      <c r="E292" s="967"/>
      <c r="F292" s="88" t="s">
        <v>144</v>
      </c>
      <c r="G292" s="975">
        <v>9754517</v>
      </c>
      <c r="H292" s="975"/>
      <c r="I292" s="975"/>
      <c r="J292" s="976" t="s">
        <v>925</v>
      </c>
      <c r="K292" s="976"/>
      <c r="L292" s="971">
        <v>43658</v>
      </c>
      <c r="M292" s="971"/>
      <c r="N292" s="120"/>
      <c r="O292" s="109">
        <f>102.71/78.05</f>
        <v>1.3159513132607303</v>
      </c>
      <c r="P292" s="114" t="s">
        <v>516</v>
      </c>
      <c r="Q292" s="795">
        <f>+G292/O292</f>
        <v>7412521.194138837</v>
      </c>
      <c r="R292" s="796"/>
      <c r="S292" s="868" t="s">
        <v>517</v>
      </c>
      <c r="T292" s="868"/>
      <c r="U292" s="868"/>
    </row>
    <row r="293" spans="1:21" ht="15" x14ac:dyDescent="0.25">
      <c r="B293" s="868" t="s">
        <v>493</v>
      </c>
      <c r="C293" s="868"/>
      <c r="D293" s="967" t="s">
        <v>901</v>
      </c>
      <c r="E293" s="967"/>
      <c r="F293" s="88" t="s">
        <v>144</v>
      </c>
      <c r="G293" s="975">
        <v>3518806545</v>
      </c>
      <c r="H293" s="975"/>
      <c r="I293" s="975"/>
      <c r="J293" s="976"/>
      <c r="K293" s="976"/>
      <c r="L293" s="971">
        <v>43916</v>
      </c>
      <c r="M293" s="971"/>
      <c r="N293" s="120"/>
      <c r="O293" s="109">
        <f>104.94/78.05</f>
        <v>1.3445227418321588</v>
      </c>
      <c r="P293" s="114" t="s">
        <v>926</v>
      </c>
      <c r="Q293" s="795">
        <f>+G293/O293</f>
        <v>2617141707.9974275</v>
      </c>
      <c r="R293" s="796"/>
      <c r="S293" s="868"/>
      <c r="T293" s="868"/>
      <c r="U293" s="868"/>
    </row>
    <row r="294" spans="1:21" x14ac:dyDescent="0.2">
      <c r="A294" s="245"/>
      <c r="B294" s="977" t="s">
        <v>518</v>
      </c>
      <c r="C294" s="977"/>
      <c r="D294" s="978"/>
      <c r="E294" s="978"/>
      <c r="F294" s="257"/>
      <c r="G294" s="979">
        <f>SUM(G268:H292)</f>
        <v>65730763874</v>
      </c>
      <c r="H294" s="979"/>
      <c r="I294" s="979"/>
      <c r="J294" s="980"/>
      <c r="K294" s="980"/>
      <c r="L294" s="981"/>
      <c r="M294" s="981"/>
      <c r="N294" s="258">
        <f>SUM(N268:N292)</f>
        <v>51504945409</v>
      </c>
      <c r="O294" s="259"/>
      <c r="P294" s="260"/>
      <c r="Q294" s="982">
        <f>SUM(Q268:R293)</f>
        <v>54171980229.711578</v>
      </c>
      <c r="R294" s="983"/>
      <c r="S294" s="977">
        <f>+Q294-N294</f>
        <v>2667034820.7115784</v>
      </c>
      <c r="T294" s="977"/>
      <c r="U294" s="977"/>
    </row>
    <row r="296" spans="1:21" ht="15" x14ac:dyDescent="0.2">
      <c r="A296" s="1" t="s">
        <v>576</v>
      </c>
      <c r="B296" s="494" t="s">
        <v>421</v>
      </c>
      <c r="C296" s="494"/>
      <c r="D296" s="494"/>
      <c r="E296" s="494"/>
      <c r="F296" s="494"/>
      <c r="G296" s="494"/>
      <c r="H296" s="494"/>
      <c r="I296" s="494"/>
      <c r="J296" s="494"/>
      <c r="K296" s="494"/>
      <c r="L296" s="494"/>
      <c r="M296" s="494"/>
      <c r="N296" s="494"/>
      <c r="O296" s="494"/>
      <c r="P296" s="494"/>
      <c r="Q296" s="494"/>
      <c r="R296" s="494"/>
      <c r="S296" s="494"/>
      <c r="T296" s="494"/>
      <c r="U296" s="494"/>
    </row>
    <row r="297" spans="1:21" ht="15" x14ac:dyDescent="0.2">
      <c r="B297" s="824" t="s">
        <v>131</v>
      </c>
      <c r="C297" s="824"/>
      <c r="D297" s="825" t="s">
        <v>132</v>
      </c>
      <c r="E297" s="825"/>
      <c r="F297" s="825" t="s">
        <v>133</v>
      </c>
      <c r="G297" s="823" t="s">
        <v>134</v>
      </c>
      <c r="H297" s="823"/>
      <c r="I297" s="823"/>
      <c r="J297" s="823"/>
      <c r="K297" s="823"/>
      <c r="L297" s="823"/>
      <c r="M297" s="823"/>
      <c r="N297" s="823" t="s">
        <v>135</v>
      </c>
      <c r="O297" s="823"/>
      <c r="P297" s="823"/>
      <c r="Q297" s="823"/>
      <c r="R297" s="823"/>
      <c r="S297" s="823" t="s">
        <v>97</v>
      </c>
      <c r="T297" s="823"/>
      <c r="U297" s="823"/>
    </row>
    <row r="298" spans="1:21" ht="30" x14ac:dyDescent="0.2">
      <c r="B298" s="824"/>
      <c r="C298" s="824"/>
      <c r="D298" s="825"/>
      <c r="E298" s="825"/>
      <c r="F298" s="825"/>
      <c r="G298" s="810" t="s">
        <v>136</v>
      </c>
      <c r="H298" s="825"/>
      <c r="I298" s="825"/>
      <c r="J298" s="810" t="s">
        <v>137</v>
      </c>
      <c r="K298" s="810"/>
      <c r="L298" s="810" t="s">
        <v>810</v>
      </c>
      <c r="M298" s="810"/>
      <c r="N298" s="206" t="s">
        <v>138</v>
      </c>
      <c r="O298" s="206" t="s">
        <v>139</v>
      </c>
      <c r="P298" s="206" t="s">
        <v>140</v>
      </c>
      <c r="Q298" s="810" t="s">
        <v>141</v>
      </c>
      <c r="R298" s="810"/>
      <c r="S298" s="823"/>
      <c r="T298" s="823"/>
      <c r="U298" s="823"/>
    </row>
    <row r="299" spans="1:21" ht="15" x14ac:dyDescent="0.2">
      <c r="B299" s="988" t="s">
        <v>422</v>
      </c>
      <c r="C299" s="989"/>
      <c r="D299" s="579" t="s">
        <v>927</v>
      </c>
      <c r="E299" s="581"/>
      <c r="F299" s="79" t="s">
        <v>144</v>
      </c>
      <c r="G299" s="984">
        <v>13016958191</v>
      </c>
      <c r="H299" s="984"/>
      <c r="I299" s="984"/>
      <c r="J299" s="985">
        <v>43465</v>
      </c>
      <c r="K299" s="986"/>
      <c r="L299" s="992">
        <v>43462</v>
      </c>
      <c r="M299" s="993"/>
      <c r="N299" s="994">
        <v>10214287467</v>
      </c>
      <c r="O299" s="121">
        <f>142.84/111.82</f>
        <v>1.2774101234126276</v>
      </c>
      <c r="P299" s="122" t="s">
        <v>423</v>
      </c>
      <c r="Q299" s="897">
        <f>+G299/O299</f>
        <v>10190116668.42355</v>
      </c>
      <c r="R299" s="897"/>
      <c r="S299" s="640" t="s">
        <v>928</v>
      </c>
      <c r="T299" s="640"/>
      <c r="U299" s="640"/>
    </row>
    <row r="300" spans="1:21" ht="15" x14ac:dyDescent="0.2">
      <c r="B300" s="990"/>
      <c r="C300" s="991"/>
      <c r="D300" s="827" t="s">
        <v>927</v>
      </c>
      <c r="E300" s="828"/>
      <c r="F300" s="79" t="s">
        <v>144</v>
      </c>
      <c r="G300" s="984">
        <v>30876023</v>
      </c>
      <c r="H300" s="984"/>
      <c r="I300" s="984"/>
      <c r="J300" s="985">
        <v>43465</v>
      </c>
      <c r="K300" s="986"/>
      <c r="L300" s="992">
        <v>43469</v>
      </c>
      <c r="M300" s="993"/>
      <c r="N300" s="995"/>
      <c r="O300" s="121">
        <f>142.84/111.82</f>
        <v>1.2774101234126276</v>
      </c>
      <c r="P300" s="122" t="s">
        <v>423</v>
      </c>
      <c r="Q300" s="897">
        <f>+G300/O300</f>
        <v>24170798.738868661</v>
      </c>
      <c r="R300" s="897"/>
      <c r="S300" s="640" t="s">
        <v>317</v>
      </c>
      <c r="T300" s="640"/>
      <c r="U300" s="640"/>
    </row>
    <row r="301" spans="1:21" ht="15" x14ac:dyDescent="0.2">
      <c r="B301" s="640" t="s">
        <v>577</v>
      </c>
      <c r="C301" s="640"/>
      <c r="D301" s="827" t="s">
        <v>927</v>
      </c>
      <c r="E301" s="828"/>
      <c r="F301" s="79" t="s">
        <v>144</v>
      </c>
      <c r="G301" s="984">
        <v>55856315730</v>
      </c>
      <c r="H301" s="984"/>
      <c r="I301" s="984"/>
      <c r="J301" s="985">
        <v>43830</v>
      </c>
      <c r="K301" s="986"/>
      <c r="L301" s="985">
        <v>43829</v>
      </c>
      <c r="M301" s="986"/>
      <c r="N301" s="219">
        <v>42105325891</v>
      </c>
      <c r="O301" s="142">
        <f>103.54/78.05</f>
        <v>1.3265855221012173</v>
      </c>
      <c r="P301" s="143" t="s">
        <v>578</v>
      </c>
      <c r="Q301" s="987">
        <f>+G301/O301</f>
        <v>42105325890.733047</v>
      </c>
      <c r="R301" s="987"/>
      <c r="S301" s="640" t="s">
        <v>579</v>
      </c>
      <c r="T301" s="640"/>
      <c r="U301" s="640"/>
    </row>
  </sheetData>
  <mergeCells count="1762">
    <mergeCell ref="B301:C301"/>
    <mergeCell ref="D301:E301"/>
    <mergeCell ref="G301:I301"/>
    <mergeCell ref="J301:K301"/>
    <mergeCell ref="L301:M301"/>
    <mergeCell ref="Q301:R301"/>
    <mergeCell ref="S301:U301"/>
    <mergeCell ref="B296:U296"/>
    <mergeCell ref="B297:C298"/>
    <mergeCell ref="D297:E298"/>
    <mergeCell ref="F297:F298"/>
    <mergeCell ref="G297:K297"/>
    <mergeCell ref="L297:M297"/>
    <mergeCell ref="N297:R297"/>
    <mergeCell ref="S297:U298"/>
    <mergeCell ref="G298:I298"/>
    <mergeCell ref="J298:K298"/>
    <mergeCell ref="L298:M298"/>
    <mergeCell ref="Q298:R298"/>
    <mergeCell ref="B299:C300"/>
    <mergeCell ref="D299:E299"/>
    <mergeCell ref="G299:I299"/>
    <mergeCell ref="J299:K299"/>
    <mergeCell ref="L299:M299"/>
    <mergeCell ref="N299:N300"/>
    <mergeCell ref="Q299:R299"/>
    <mergeCell ref="S299:U299"/>
    <mergeCell ref="D300:E300"/>
    <mergeCell ref="G300:I300"/>
    <mergeCell ref="J300:K300"/>
    <mergeCell ref="L300:M300"/>
    <mergeCell ref="Q300:R300"/>
    <mergeCell ref="S300:U300"/>
    <mergeCell ref="B292:C292"/>
    <mergeCell ref="D292:E292"/>
    <mergeCell ref="G292:I292"/>
    <mergeCell ref="J292:K292"/>
    <mergeCell ref="L292:M292"/>
    <mergeCell ref="Q292:R292"/>
    <mergeCell ref="S292:U292"/>
    <mergeCell ref="B293:C293"/>
    <mergeCell ref="D293:E293"/>
    <mergeCell ref="G293:I293"/>
    <mergeCell ref="J293:K293"/>
    <mergeCell ref="L293:M293"/>
    <mergeCell ref="Q293:R293"/>
    <mergeCell ref="S293:U293"/>
    <mergeCell ref="B294:C294"/>
    <mergeCell ref="D294:E294"/>
    <mergeCell ref="G294:I294"/>
    <mergeCell ref="J294:K294"/>
    <mergeCell ref="L294:M294"/>
    <mergeCell ref="Q294:R294"/>
    <mergeCell ref="S294:U294"/>
    <mergeCell ref="B289:C289"/>
    <mergeCell ref="D289:E289"/>
    <mergeCell ref="G289:I289"/>
    <mergeCell ref="J289:K289"/>
    <mergeCell ref="L289:M289"/>
    <mergeCell ref="Q289:R289"/>
    <mergeCell ref="S289:U289"/>
    <mergeCell ref="B290:C290"/>
    <mergeCell ref="D290:E290"/>
    <mergeCell ref="G290:I290"/>
    <mergeCell ref="J290:K290"/>
    <mergeCell ref="L290:M290"/>
    <mergeCell ref="Q290:R290"/>
    <mergeCell ref="S290:U290"/>
    <mergeCell ref="B291:C291"/>
    <mergeCell ref="D291:E291"/>
    <mergeCell ref="G291:I291"/>
    <mergeCell ref="J291:K291"/>
    <mergeCell ref="L291:M291"/>
    <mergeCell ref="Q291:R291"/>
    <mergeCell ref="S291:U291"/>
    <mergeCell ref="B286:C286"/>
    <mergeCell ref="D286:E286"/>
    <mergeCell ref="G286:I286"/>
    <mergeCell ref="J286:K286"/>
    <mergeCell ref="L286:M286"/>
    <mergeCell ref="Q286:R286"/>
    <mergeCell ref="S286:U286"/>
    <mergeCell ref="B287:C287"/>
    <mergeCell ref="D287:E287"/>
    <mergeCell ref="G287:I287"/>
    <mergeCell ref="J287:K287"/>
    <mergeCell ref="L287:M287"/>
    <mergeCell ref="Q287:R287"/>
    <mergeCell ref="S287:U287"/>
    <mergeCell ref="B288:C288"/>
    <mergeCell ref="D288:E288"/>
    <mergeCell ref="G288:I288"/>
    <mergeCell ref="J288:K288"/>
    <mergeCell ref="L288:M288"/>
    <mergeCell ref="Q288:R288"/>
    <mergeCell ref="S288:U288"/>
    <mergeCell ref="B283:C283"/>
    <mergeCell ref="D283:E283"/>
    <mergeCell ref="G283:I283"/>
    <mergeCell ref="J283:K283"/>
    <mergeCell ref="L283:M283"/>
    <mergeCell ref="Q283:R283"/>
    <mergeCell ref="S283:U283"/>
    <mergeCell ref="B284:C284"/>
    <mergeCell ref="D284:E284"/>
    <mergeCell ref="G284:I284"/>
    <mergeCell ref="J284:K284"/>
    <mergeCell ref="L284:M284"/>
    <mergeCell ref="Q284:R284"/>
    <mergeCell ref="S284:U284"/>
    <mergeCell ref="B285:C285"/>
    <mergeCell ref="D285:E285"/>
    <mergeCell ref="G285:I285"/>
    <mergeCell ref="J285:K285"/>
    <mergeCell ref="L285:M285"/>
    <mergeCell ref="Q285:R285"/>
    <mergeCell ref="S285:U285"/>
    <mergeCell ref="D280:E280"/>
    <mergeCell ref="G280:I280"/>
    <mergeCell ref="J280:K280"/>
    <mergeCell ref="L280:M280"/>
    <mergeCell ref="Q280:R280"/>
    <mergeCell ref="S280:U280"/>
    <mergeCell ref="B281:C281"/>
    <mergeCell ref="D281:E281"/>
    <mergeCell ref="G281:I281"/>
    <mergeCell ref="J281:K281"/>
    <mergeCell ref="L281:M281"/>
    <mergeCell ref="Q281:R281"/>
    <mergeCell ref="S281:U281"/>
    <mergeCell ref="B282:C282"/>
    <mergeCell ref="D282:E282"/>
    <mergeCell ref="G282:I282"/>
    <mergeCell ref="J282:K282"/>
    <mergeCell ref="L282:M282"/>
    <mergeCell ref="Q282:R282"/>
    <mergeCell ref="S282:U282"/>
    <mergeCell ref="B274:C274"/>
    <mergeCell ref="D274:E274"/>
    <mergeCell ref="S274:U274"/>
    <mergeCell ref="B275:C275"/>
    <mergeCell ref="B276:C276"/>
    <mergeCell ref="B278:C278"/>
    <mergeCell ref="D278:E278"/>
    <mergeCell ref="G278:I278"/>
    <mergeCell ref="J278:K278"/>
    <mergeCell ref="L278:M278"/>
    <mergeCell ref="Q278:R278"/>
    <mergeCell ref="S278:U278"/>
    <mergeCell ref="B279:C279"/>
    <mergeCell ref="D279:E279"/>
    <mergeCell ref="G279:I279"/>
    <mergeCell ref="J279:K279"/>
    <mergeCell ref="L279:M279"/>
    <mergeCell ref="Q279:R279"/>
    <mergeCell ref="S279:U279"/>
    <mergeCell ref="B277:C277"/>
    <mergeCell ref="D277:E277"/>
    <mergeCell ref="G277:I277"/>
    <mergeCell ref="J277:K277"/>
    <mergeCell ref="L277:M277"/>
    <mergeCell ref="Q277:R277"/>
    <mergeCell ref="S277:U277"/>
    <mergeCell ref="B271:C271"/>
    <mergeCell ref="D271:E271"/>
    <mergeCell ref="G271:I271"/>
    <mergeCell ref="J271:K271"/>
    <mergeCell ref="L271:M271"/>
    <mergeCell ref="Q271:R271"/>
    <mergeCell ref="S271:U271"/>
    <mergeCell ref="B272:C272"/>
    <mergeCell ref="D272:E272"/>
    <mergeCell ref="G272:I272"/>
    <mergeCell ref="J272:K272"/>
    <mergeCell ref="L272:M272"/>
    <mergeCell ref="Q272:R272"/>
    <mergeCell ref="S272:U272"/>
    <mergeCell ref="B273:C273"/>
    <mergeCell ref="D273:E273"/>
    <mergeCell ref="G273:I273"/>
    <mergeCell ref="J273:K273"/>
    <mergeCell ref="Q273:R273"/>
    <mergeCell ref="S273:U273"/>
    <mergeCell ref="G255:K255"/>
    <mergeCell ref="N255:R255"/>
    <mergeCell ref="S255:U256"/>
    <mergeCell ref="B257:C257"/>
    <mergeCell ref="B265:U265"/>
    <mergeCell ref="B266:C267"/>
    <mergeCell ref="D266:E267"/>
    <mergeCell ref="F266:F267"/>
    <mergeCell ref="G266:K266"/>
    <mergeCell ref="N266:R266"/>
    <mergeCell ref="S266:U267"/>
    <mergeCell ref="B270:C270"/>
    <mergeCell ref="D270:E270"/>
    <mergeCell ref="G270:I270"/>
    <mergeCell ref="J270:K270"/>
    <mergeCell ref="L270:M270"/>
    <mergeCell ref="S270:U270"/>
    <mergeCell ref="S257:U257"/>
    <mergeCell ref="D257:E257"/>
    <mergeCell ref="G257:I257"/>
    <mergeCell ref="J257:K257"/>
    <mergeCell ref="L257:M257"/>
    <mergeCell ref="Q257:R257"/>
    <mergeCell ref="L266:M266"/>
    <mergeCell ref="D269:E269"/>
    <mergeCell ref="G269:I269"/>
    <mergeCell ref="J269:K269"/>
    <mergeCell ref="L269:M269"/>
    <mergeCell ref="S269:U269"/>
    <mergeCell ref="S268:U268"/>
    <mergeCell ref="G267:I267"/>
    <mergeCell ref="J267:K267"/>
    <mergeCell ref="B239:C239"/>
    <mergeCell ref="D239:E239"/>
    <mergeCell ref="J239:K239"/>
    <mergeCell ref="L239:M239"/>
    <mergeCell ref="Q239:R239"/>
    <mergeCell ref="S239:U239"/>
    <mergeCell ref="B240:C240"/>
    <mergeCell ref="D240:E240"/>
    <mergeCell ref="J240:K240"/>
    <mergeCell ref="L240:M240"/>
    <mergeCell ref="Q240:R240"/>
    <mergeCell ref="S240:U240"/>
    <mergeCell ref="B243:E243"/>
    <mergeCell ref="J243:K243"/>
    <mergeCell ref="Q243:R243"/>
    <mergeCell ref="S243:U243"/>
    <mergeCell ref="B249:E249"/>
    <mergeCell ref="S246:U246"/>
    <mergeCell ref="B247:C247"/>
    <mergeCell ref="D247:E247"/>
    <mergeCell ref="J247:K247"/>
    <mergeCell ref="L247:M247"/>
    <mergeCell ref="Q247:R247"/>
    <mergeCell ref="S247:U247"/>
    <mergeCell ref="B246:C246"/>
    <mergeCell ref="D246:E246"/>
    <mergeCell ref="J246:K246"/>
    <mergeCell ref="L246:M246"/>
    <mergeCell ref="Q246:R246"/>
    <mergeCell ref="B248:C248"/>
    <mergeCell ref="D248:E248"/>
    <mergeCell ref="J248:K248"/>
    <mergeCell ref="B236:C236"/>
    <mergeCell ref="D236:E236"/>
    <mergeCell ref="J236:K236"/>
    <mergeCell ref="L236:M236"/>
    <mergeCell ref="Q236:R236"/>
    <mergeCell ref="S236:U236"/>
    <mergeCell ref="B237:C237"/>
    <mergeCell ref="D237:E237"/>
    <mergeCell ref="J237:K237"/>
    <mergeCell ref="L237:M237"/>
    <mergeCell ref="Q237:R237"/>
    <mergeCell ref="S237:U237"/>
    <mergeCell ref="B238:C238"/>
    <mergeCell ref="D238:E238"/>
    <mergeCell ref="J238:K238"/>
    <mergeCell ref="L238:M238"/>
    <mergeCell ref="Q238:R238"/>
    <mergeCell ref="S238:U238"/>
    <mergeCell ref="J224:K226"/>
    <mergeCell ref="L224:M226"/>
    <mergeCell ref="S224:U226"/>
    <mergeCell ref="B228:C228"/>
    <mergeCell ref="D228:E228"/>
    <mergeCell ref="J228:K228"/>
    <mergeCell ref="L228:M228"/>
    <mergeCell ref="Q228:R228"/>
    <mergeCell ref="S228:U233"/>
    <mergeCell ref="B229:C229"/>
    <mergeCell ref="D229:E229"/>
    <mergeCell ref="J229:K229"/>
    <mergeCell ref="L229:M229"/>
    <mergeCell ref="Q229:R229"/>
    <mergeCell ref="B230:C230"/>
    <mergeCell ref="D230:E230"/>
    <mergeCell ref="J230:K230"/>
    <mergeCell ref="L230:M230"/>
    <mergeCell ref="Q230:R230"/>
    <mergeCell ref="B231:C231"/>
    <mergeCell ref="D231:E231"/>
    <mergeCell ref="J231:K231"/>
    <mergeCell ref="L231:M231"/>
    <mergeCell ref="Q231:R231"/>
    <mergeCell ref="B232:C232"/>
    <mergeCell ref="D232:E232"/>
    <mergeCell ref="J232:K232"/>
    <mergeCell ref="B193:C193"/>
    <mergeCell ref="D193:E193"/>
    <mergeCell ref="G193:I193"/>
    <mergeCell ref="J193:K193"/>
    <mergeCell ref="L193:M193"/>
    <mergeCell ref="Q193:R193"/>
    <mergeCell ref="S193:U193"/>
    <mergeCell ref="B194:C194"/>
    <mergeCell ref="D194:E194"/>
    <mergeCell ref="G194:I194"/>
    <mergeCell ref="J194:K194"/>
    <mergeCell ref="Q194:R194"/>
    <mergeCell ref="S194:U194"/>
    <mergeCell ref="B195:C195"/>
    <mergeCell ref="D195:E195"/>
    <mergeCell ref="G195:H195"/>
    <mergeCell ref="S195:U195"/>
    <mergeCell ref="L194:M194"/>
    <mergeCell ref="J195:K195"/>
    <mergeCell ref="L195:M195"/>
    <mergeCell ref="Q195:R195"/>
    <mergeCell ref="N180:R180"/>
    <mergeCell ref="S180:U181"/>
    <mergeCell ref="G189:I189"/>
    <mergeCell ref="B190:C190"/>
    <mergeCell ref="D190:E190"/>
    <mergeCell ref="G190:I190"/>
    <mergeCell ref="J190:K190"/>
    <mergeCell ref="L190:M190"/>
    <mergeCell ref="Q190:R190"/>
    <mergeCell ref="S190:U190"/>
    <mergeCell ref="B191:C191"/>
    <mergeCell ref="D191:E191"/>
    <mergeCell ref="G191:I191"/>
    <mergeCell ref="J191:K191"/>
    <mergeCell ref="L191:M191"/>
    <mergeCell ref="Q191:R191"/>
    <mergeCell ref="S191:U191"/>
    <mergeCell ref="B182:C182"/>
    <mergeCell ref="D182:E182"/>
    <mergeCell ref="G182:I182"/>
    <mergeCell ref="J182:K182"/>
    <mergeCell ref="L182:M182"/>
    <mergeCell ref="Q182:R182"/>
    <mergeCell ref="S182:U182"/>
    <mergeCell ref="G181:I181"/>
    <mergeCell ref="J181:K181"/>
    <mergeCell ref="L181:M181"/>
    <mergeCell ref="Q181:R181"/>
    <mergeCell ref="L180:M180"/>
    <mergeCell ref="B180:C181"/>
    <mergeCell ref="D180:E181"/>
    <mergeCell ref="F180:F181"/>
    <mergeCell ref="Q173:R173"/>
    <mergeCell ref="S173:U173"/>
    <mergeCell ref="B174:C174"/>
    <mergeCell ref="D174:E174"/>
    <mergeCell ref="G174:I174"/>
    <mergeCell ref="J174:K174"/>
    <mergeCell ref="Q174:R174"/>
    <mergeCell ref="S174:U174"/>
    <mergeCell ref="B175:C175"/>
    <mergeCell ref="D175:E175"/>
    <mergeCell ref="S175:U175"/>
    <mergeCell ref="B179:U179"/>
    <mergeCell ref="S177:U177"/>
    <mergeCell ref="B177:C177"/>
    <mergeCell ref="D177:E177"/>
    <mergeCell ref="G177:I177"/>
    <mergeCell ref="J177:K177"/>
    <mergeCell ref="L177:M177"/>
    <mergeCell ref="Q177:R177"/>
    <mergeCell ref="B176:C176"/>
    <mergeCell ref="D176:E176"/>
    <mergeCell ref="G176:I176"/>
    <mergeCell ref="J176:K176"/>
    <mergeCell ref="L176:M176"/>
    <mergeCell ref="Q176:R176"/>
    <mergeCell ref="S176:U176"/>
    <mergeCell ref="D160:E160"/>
    <mergeCell ref="G160:I160"/>
    <mergeCell ref="J160:K160"/>
    <mergeCell ref="L160:M160"/>
    <mergeCell ref="Q160:R160"/>
    <mergeCell ref="S160:U160"/>
    <mergeCell ref="B161:C161"/>
    <mergeCell ref="D161:E161"/>
    <mergeCell ref="G161:I161"/>
    <mergeCell ref="J161:K161"/>
    <mergeCell ref="Q161:R161"/>
    <mergeCell ref="S161:U161"/>
    <mergeCell ref="B162:C162"/>
    <mergeCell ref="D162:E162"/>
    <mergeCell ref="S162:U162"/>
    <mergeCell ref="B166:U166"/>
    <mergeCell ref="B167:C168"/>
    <mergeCell ref="D167:E168"/>
    <mergeCell ref="F167:F168"/>
    <mergeCell ref="G167:K167"/>
    <mergeCell ref="N167:R167"/>
    <mergeCell ref="S167:U168"/>
    <mergeCell ref="B163:C163"/>
    <mergeCell ref="D163:E163"/>
    <mergeCell ref="G163:I163"/>
    <mergeCell ref="J163:K163"/>
    <mergeCell ref="L163:M163"/>
    <mergeCell ref="Q163:R163"/>
    <mergeCell ref="S163:U163"/>
    <mergeCell ref="L161:M161"/>
    <mergeCell ref="G162:I162"/>
    <mergeCell ref="J162:K162"/>
    <mergeCell ref="B1:U1"/>
    <mergeCell ref="B2:U2"/>
    <mergeCell ref="B3:U3"/>
    <mergeCell ref="B4:C5"/>
    <mergeCell ref="D4:E5"/>
    <mergeCell ref="F4:F5"/>
    <mergeCell ref="G4:K4"/>
    <mergeCell ref="L4:M4"/>
    <mergeCell ref="N4:R4"/>
    <mergeCell ref="S4:U5"/>
    <mergeCell ref="B8:C8"/>
    <mergeCell ref="D8:E8"/>
    <mergeCell ref="G8:I8"/>
    <mergeCell ref="J8:K8"/>
    <mergeCell ref="L8:M8"/>
    <mergeCell ref="Q8:R8"/>
    <mergeCell ref="B7:C7"/>
    <mergeCell ref="D7:E7"/>
    <mergeCell ref="G7:I7"/>
    <mergeCell ref="J7:K7"/>
    <mergeCell ref="L7:M7"/>
    <mergeCell ref="Q7:R7"/>
    <mergeCell ref="G5:I5"/>
    <mergeCell ref="J5:K5"/>
    <mergeCell ref="L5:M5"/>
    <mergeCell ref="Q5:R5"/>
    <mergeCell ref="B6:C6"/>
    <mergeCell ref="D6:E6"/>
    <mergeCell ref="G6:I6"/>
    <mergeCell ref="J6:K6"/>
    <mergeCell ref="L6:M6"/>
    <mergeCell ref="Q6:R6"/>
    <mergeCell ref="B12:C12"/>
    <mergeCell ref="D12:E12"/>
    <mergeCell ref="G12:I12"/>
    <mergeCell ref="J12:K12"/>
    <mergeCell ref="L12:M12"/>
    <mergeCell ref="Q12:R12"/>
    <mergeCell ref="B11:C11"/>
    <mergeCell ref="D11:E11"/>
    <mergeCell ref="G11:I11"/>
    <mergeCell ref="J11:K11"/>
    <mergeCell ref="L11:M11"/>
    <mergeCell ref="Q11:R11"/>
    <mergeCell ref="S9:U9"/>
    <mergeCell ref="B10:C10"/>
    <mergeCell ref="D10:E10"/>
    <mergeCell ref="G10:I10"/>
    <mergeCell ref="J10:K10"/>
    <mergeCell ref="L10:M10"/>
    <mergeCell ref="Q10:R10"/>
    <mergeCell ref="S10:U10"/>
    <mergeCell ref="B9:C9"/>
    <mergeCell ref="D9:E9"/>
    <mergeCell ref="G9:I9"/>
    <mergeCell ref="J9:K9"/>
    <mergeCell ref="L9:M9"/>
    <mergeCell ref="Q9:R9"/>
    <mergeCell ref="S14:U14"/>
    <mergeCell ref="B15:C15"/>
    <mergeCell ref="D15:E15"/>
    <mergeCell ref="G15:I15"/>
    <mergeCell ref="J15:K15"/>
    <mergeCell ref="L15:M15"/>
    <mergeCell ref="Q15:R15"/>
    <mergeCell ref="S15:U15"/>
    <mergeCell ref="B14:C14"/>
    <mergeCell ref="D14:E14"/>
    <mergeCell ref="G14:I14"/>
    <mergeCell ref="J14:K14"/>
    <mergeCell ref="L14:M14"/>
    <mergeCell ref="Q14:R14"/>
    <mergeCell ref="B13:C13"/>
    <mergeCell ref="D13:E13"/>
    <mergeCell ref="G13:I13"/>
    <mergeCell ref="J13:K13"/>
    <mergeCell ref="L13:M13"/>
    <mergeCell ref="Q13:R13"/>
    <mergeCell ref="S18:U18"/>
    <mergeCell ref="B19:C19"/>
    <mergeCell ref="D19:E19"/>
    <mergeCell ref="G19:I19"/>
    <mergeCell ref="J19:K19"/>
    <mergeCell ref="L19:M19"/>
    <mergeCell ref="Q19:R19"/>
    <mergeCell ref="S19:U19"/>
    <mergeCell ref="B18:C18"/>
    <mergeCell ref="D18:E18"/>
    <mergeCell ref="G18:I18"/>
    <mergeCell ref="J18:K18"/>
    <mergeCell ref="L18:M18"/>
    <mergeCell ref="Q18:R18"/>
    <mergeCell ref="S16:U16"/>
    <mergeCell ref="B17:C17"/>
    <mergeCell ref="D17:E17"/>
    <mergeCell ref="G17:I17"/>
    <mergeCell ref="J17:K17"/>
    <mergeCell ref="L17:M17"/>
    <mergeCell ref="Q17:R17"/>
    <mergeCell ref="S17:U17"/>
    <mergeCell ref="B16:C16"/>
    <mergeCell ref="D16:E16"/>
    <mergeCell ref="G16:I16"/>
    <mergeCell ref="J16:K16"/>
    <mergeCell ref="L16:M16"/>
    <mergeCell ref="Q16:R16"/>
    <mergeCell ref="S22:U22"/>
    <mergeCell ref="B23:C23"/>
    <mergeCell ref="D23:E23"/>
    <mergeCell ref="G23:I23"/>
    <mergeCell ref="J23:K23"/>
    <mergeCell ref="L23:M23"/>
    <mergeCell ref="Q23:R23"/>
    <mergeCell ref="S23:U23"/>
    <mergeCell ref="B22:C22"/>
    <mergeCell ref="D22:E22"/>
    <mergeCell ref="G22:I22"/>
    <mergeCell ref="J22:K22"/>
    <mergeCell ref="L22:M22"/>
    <mergeCell ref="Q22:R22"/>
    <mergeCell ref="S20:U20"/>
    <mergeCell ref="B21:C21"/>
    <mergeCell ref="D21:E21"/>
    <mergeCell ref="G21:I21"/>
    <mergeCell ref="J21:K21"/>
    <mergeCell ref="L21:M21"/>
    <mergeCell ref="Q21:R21"/>
    <mergeCell ref="S21:U21"/>
    <mergeCell ref="B20:C20"/>
    <mergeCell ref="D20:E20"/>
    <mergeCell ref="G20:I20"/>
    <mergeCell ref="J20:K20"/>
    <mergeCell ref="L20:M20"/>
    <mergeCell ref="Q20:R20"/>
    <mergeCell ref="S26:U26"/>
    <mergeCell ref="B27:C27"/>
    <mergeCell ref="D27:E27"/>
    <mergeCell ref="G27:I27"/>
    <mergeCell ref="J27:K27"/>
    <mergeCell ref="L27:M27"/>
    <mergeCell ref="Q27:R27"/>
    <mergeCell ref="S27:U27"/>
    <mergeCell ref="B26:C26"/>
    <mergeCell ref="D26:E26"/>
    <mergeCell ref="G26:I26"/>
    <mergeCell ref="J26:K26"/>
    <mergeCell ref="L26:M26"/>
    <mergeCell ref="Q26:R26"/>
    <mergeCell ref="S24:U24"/>
    <mergeCell ref="B25:C25"/>
    <mergeCell ref="D25:E25"/>
    <mergeCell ref="G25:I25"/>
    <mergeCell ref="J25:K25"/>
    <mergeCell ref="L25:M25"/>
    <mergeCell ref="Q25:R25"/>
    <mergeCell ref="S25:U25"/>
    <mergeCell ref="B24:C24"/>
    <mergeCell ref="D24:E24"/>
    <mergeCell ref="G24:I24"/>
    <mergeCell ref="J24:K24"/>
    <mergeCell ref="L24:M24"/>
    <mergeCell ref="Q24:R24"/>
    <mergeCell ref="S30:U30"/>
    <mergeCell ref="B31:C31"/>
    <mergeCell ref="D31:E31"/>
    <mergeCell ref="G31:I31"/>
    <mergeCell ref="J31:K31"/>
    <mergeCell ref="L31:M31"/>
    <mergeCell ref="Q31:R31"/>
    <mergeCell ref="S31:U31"/>
    <mergeCell ref="B30:C30"/>
    <mergeCell ref="D30:E30"/>
    <mergeCell ref="G30:I30"/>
    <mergeCell ref="J30:K30"/>
    <mergeCell ref="L30:M30"/>
    <mergeCell ref="Q30:R30"/>
    <mergeCell ref="S28:U28"/>
    <mergeCell ref="B29:C29"/>
    <mergeCell ref="D29:E29"/>
    <mergeCell ref="G29:I29"/>
    <mergeCell ref="J29:K29"/>
    <mergeCell ref="L29:M29"/>
    <mergeCell ref="Q29:R29"/>
    <mergeCell ref="S29:U29"/>
    <mergeCell ref="B28:C28"/>
    <mergeCell ref="D28:E28"/>
    <mergeCell ref="G28:I28"/>
    <mergeCell ref="J28:K28"/>
    <mergeCell ref="L28:M28"/>
    <mergeCell ref="Q28:R28"/>
    <mergeCell ref="S34:U34"/>
    <mergeCell ref="B35:C35"/>
    <mergeCell ref="D35:E35"/>
    <mergeCell ref="G35:I35"/>
    <mergeCell ref="J35:K35"/>
    <mergeCell ref="L35:M35"/>
    <mergeCell ref="Q35:R35"/>
    <mergeCell ref="S35:U35"/>
    <mergeCell ref="B34:C34"/>
    <mergeCell ref="D34:E34"/>
    <mergeCell ref="G34:I34"/>
    <mergeCell ref="J34:K34"/>
    <mergeCell ref="L34:M34"/>
    <mergeCell ref="Q34:R34"/>
    <mergeCell ref="S32:U32"/>
    <mergeCell ref="B33:C33"/>
    <mergeCell ref="D33:E33"/>
    <mergeCell ref="G33:I33"/>
    <mergeCell ref="J33:K33"/>
    <mergeCell ref="L33:M33"/>
    <mergeCell ref="Q33:R33"/>
    <mergeCell ref="S33:U33"/>
    <mergeCell ref="B32:C32"/>
    <mergeCell ref="D32:E32"/>
    <mergeCell ref="G32:I32"/>
    <mergeCell ref="J32:K32"/>
    <mergeCell ref="L32:M32"/>
    <mergeCell ref="Q32:R32"/>
    <mergeCell ref="S38:U38"/>
    <mergeCell ref="B39:C39"/>
    <mergeCell ref="D39:E39"/>
    <mergeCell ref="G39:I39"/>
    <mergeCell ref="J39:K39"/>
    <mergeCell ref="L39:M39"/>
    <mergeCell ref="Q39:R39"/>
    <mergeCell ref="S39:U39"/>
    <mergeCell ref="B38:C38"/>
    <mergeCell ref="D38:E38"/>
    <mergeCell ref="G38:I38"/>
    <mergeCell ref="J38:K38"/>
    <mergeCell ref="L38:M38"/>
    <mergeCell ref="Q38:R38"/>
    <mergeCell ref="S36:U36"/>
    <mergeCell ref="B37:C37"/>
    <mergeCell ref="D37:E37"/>
    <mergeCell ref="G37:I37"/>
    <mergeCell ref="J37:K37"/>
    <mergeCell ref="L37:M37"/>
    <mergeCell ref="Q37:R37"/>
    <mergeCell ref="S37:U37"/>
    <mergeCell ref="B36:C36"/>
    <mergeCell ref="D36:E36"/>
    <mergeCell ref="G36:I36"/>
    <mergeCell ref="J36:K36"/>
    <mergeCell ref="L36:M36"/>
    <mergeCell ref="Q36:R36"/>
    <mergeCell ref="S42:U42"/>
    <mergeCell ref="B43:C43"/>
    <mergeCell ref="D43:E43"/>
    <mergeCell ref="G43:I43"/>
    <mergeCell ref="J43:K43"/>
    <mergeCell ref="L43:M43"/>
    <mergeCell ref="Q43:R43"/>
    <mergeCell ref="S43:U43"/>
    <mergeCell ref="B42:C42"/>
    <mergeCell ref="D42:E42"/>
    <mergeCell ref="G42:I42"/>
    <mergeCell ref="J42:K42"/>
    <mergeCell ref="L42:M42"/>
    <mergeCell ref="Q42:R42"/>
    <mergeCell ref="S40:U40"/>
    <mergeCell ref="B41:C41"/>
    <mergeCell ref="D41:E41"/>
    <mergeCell ref="G41:I41"/>
    <mergeCell ref="J41:K41"/>
    <mergeCell ref="L41:M41"/>
    <mergeCell ref="Q41:R41"/>
    <mergeCell ref="S41:U41"/>
    <mergeCell ref="B40:C40"/>
    <mergeCell ref="D40:E40"/>
    <mergeCell ref="G40:I40"/>
    <mergeCell ref="J40:K40"/>
    <mergeCell ref="L40:M40"/>
    <mergeCell ref="Q40:R40"/>
    <mergeCell ref="S46:U46"/>
    <mergeCell ref="B47:C47"/>
    <mergeCell ref="D47:E47"/>
    <mergeCell ref="G47:I47"/>
    <mergeCell ref="J47:K47"/>
    <mergeCell ref="L47:M47"/>
    <mergeCell ref="Q47:R47"/>
    <mergeCell ref="S47:U47"/>
    <mergeCell ref="B46:C46"/>
    <mergeCell ref="D46:E46"/>
    <mergeCell ref="G46:I46"/>
    <mergeCell ref="J46:K46"/>
    <mergeCell ref="L46:M46"/>
    <mergeCell ref="Q46:R46"/>
    <mergeCell ref="S44:U44"/>
    <mergeCell ref="B45:C45"/>
    <mergeCell ref="D45:E45"/>
    <mergeCell ref="G45:I45"/>
    <mergeCell ref="J45:K45"/>
    <mergeCell ref="L45:M45"/>
    <mergeCell ref="Q45:R45"/>
    <mergeCell ref="S45:U45"/>
    <mergeCell ref="B44:C44"/>
    <mergeCell ref="D44:E44"/>
    <mergeCell ref="G44:I44"/>
    <mergeCell ref="J44:K44"/>
    <mergeCell ref="L44:M44"/>
    <mergeCell ref="Q44:R44"/>
    <mergeCell ref="S50:U50"/>
    <mergeCell ref="B51:C51"/>
    <mergeCell ref="D51:E51"/>
    <mergeCell ref="G51:I51"/>
    <mergeCell ref="J51:K51"/>
    <mergeCell ref="L51:M51"/>
    <mergeCell ref="Q51:R51"/>
    <mergeCell ref="S51:U51"/>
    <mergeCell ref="B50:C50"/>
    <mergeCell ref="D50:E50"/>
    <mergeCell ref="G50:I50"/>
    <mergeCell ref="J50:K50"/>
    <mergeCell ref="L50:M50"/>
    <mergeCell ref="Q50:R50"/>
    <mergeCell ref="S48:U48"/>
    <mergeCell ref="B49:C49"/>
    <mergeCell ref="D49:E49"/>
    <mergeCell ref="G49:I49"/>
    <mergeCell ref="J49:K49"/>
    <mergeCell ref="L49:M49"/>
    <mergeCell ref="Q49:R49"/>
    <mergeCell ref="S49:U49"/>
    <mergeCell ref="B48:C48"/>
    <mergeCell ref="D48:E48"/>
    <mergeCell ref="G48:I48"/>
    <mergeCell ref="J48:K48"/>
    <mergeCell ref="L48:M48"/>
    <mergeCell ref="Q48:R48"/>
    <mergeCell ref="S54:U54"/>
    <mergeCell ref="B55:C55"/>
    <mergeCell ref="D55:E55"/>
    <mergeCell ref="G55:I55"/>
    <mergeCell ref="J55:K55"/>
    <mergeCell ref="L55:M55"/>
    <mergeCell ref="Q55:R55"/>
    <mergeCell ref="S55:U55"/>
    <mergeCell ref="B54:C54"/>
    <mergeCell ref="D54:E54"/>
    <mergeCell ref="G54:I54"/>
    <mergeCell ref="J54:K54"/>
    <mergeCell ref="L54:M54"/>
    <mergeCell ref="Q54:R54"/>
    <mergeCell ref="S52:U52"/>
    <mergeCell ref="B53:C53"/>
    <mergeCell ref="D53:E53"/>
    <mergeCell ref="G53:I53"/>
    <mergeCell ref="J53:K53"/>
    <mergeCell ref="L53:M53"/>
    <mergeCell ref="Q53:R53"/>
    <mergeCell ref="S53:U53"/>
    <mergeCell ref="B52:C52"/>
    <mergeCell ref="D52:E52"/>
    <mergeCell ref="G52:I52"/>
    <mergeCell ref="J52:K52"/>
    <mergeCell ref="L52:M52"/>
    <mergeCell ref="Q52:R52"/>
    <mergeCell ref="S58:U58"/>
    <mergeCell ref="B59:C59"/>
    <mergeCell ref="D59:E59"/>
    <mergeCell ref="G59:I59"/>
    <mergeCell ref="J59:K59"/>
    <mergeCell ref="L59:M59"/>
    <mergeCell ref="Q59:R59"/>
    <mergeCell ref="S59:U59"/>
    <mergeCell ref="B58:C58"/>
    <mergeCell ref="D58:E58"/>
    <mergeCell ref="G58:I58"/>
    <mergeCell ref="J58:K58"/>
    <mergeCell ref="L58:M58"/>
    <mergeCell ref="Q58:R58"/>
    <mergeCell ref="S56:U56"/>
    <mergeCell ref="B57:C57"/>
    <mergeCell ref="D57:E57"/>
    <mergeCell ref="G57:I57"/>
    <mergeCell ref="J57:K57"/>
    <mergeCell ref="L57:M57"/>
    <mergeCell ref="Q57:R57"/>
    <mergeCell ref="S57:U57"/>
    <mergeCell ref="B56:C56"/>
    <mergeCell ref="D56:E56"/>
    <mergeCell ref="G56:I56"/>
    <mergeCell ref="J56:K56"/>
    <mergeCell ref="L56:M56"/>
    <mergeCell ref="Q56:R56"/>
    <mergeCell ref="S62:U62"/>
    <mergeCell ref="B63:C63"/>
    <mergeCell ref="D63:E63"/>
    <mergeCell ref="G63:I63"/>
    <mergeCell ref="J63:K63"/>
    <mergeCell ref="L63:M63"/>
    <mergeCell ref="Q63:R63"/>
    <mergeCell ref="S63:U63"/>
    <mergeCell ref="B62:C62"/>
    <mergeCell ref="D62:E62"/>
    <mergeCell ref="G62:I62"/>
    <mergeCell ref="J62:K62"/>
    <mergeCell ref="L62:M62"/>
    <mergeCell ref="Q62:R62"/>
    <mergeCell ref="S60:U60"/>
    <mergeCell ref="B61:C61"/>
    <mergeCell ref="D61:E61"/>
    <mergeCell ref="G61:I61"/>
    <mergeCell ref="J61:K61"/>
    <mergeCell ref="L61:M61"/>
    <mergeCell ref="Q61:R61"/>
    <mergeCell ref="S61:U61"/>
    <mergeCell ref="B60:C60"/>
    <mergeCell ref="D60:E60"/>
    <mergeCell ref="G60:I60"/>
    <mergeCell ref="J60:K60"/>
    <mergeCell ref="L60:M60"/>
    <mergeCell ref="Q60:R60"/>
    <mergeCell ref="S66:U66"/>
    <mergeCell ref="B67:C67"/>
    <mergeCell ref="D67:E67"/>
    <mergeCell ref="G67:I67"/>
    <mergeCell ref="J67:K67"/>
    <mergeCell ref="L67:M67"/>
    <mergeCell ref="Q67:R67"/>
    <mergeCell ref="S67:U67"/>
    <mergeCell ref="B66:C66"/>
    <mergeCell ref="D66:E66"/>
    <mergeCell ref="G66:I66"/>
    <mergeCell ref="J66:K66"/>
    <mergeCell ref="L66:M66"/>
    <mergeCell ref="Q66:R66"/>
    <mergeCell ref="S64:U64"/>
    <mergeCell ref="B65:C65"/>
    <mergeCell ref="D65:E65"/>
    <mergeCell ref="G65:I65"/>
    <mergeCell ref="J65:K65"/>
    <mergeCell ref="L65:M65"/>
    <mergeCell ref="Q65:R65"/>
    <mergeCell ref="S65:U65"/>
    <mergeCell ref="B64:C64"/>
    <mergeCell ref="D64:E64"/>
    <mergeCell ref="G64:I64"/>
    <mergeCell ref="J64:K64"/>
    <mergeCell ref="L64:M64"/>
    <mergeCell ref="Q64:R64"/>
    <mergeCell ref="S70:U70"/>
    <mergeCell ref="B71:C71"/>
    <mergeCell ref="D71:E71"/>
    <mergeCell ref="G71:I71"/>
    <mergeCell ref="J71:K71"/>
    <mergeCell ref="L71:M71"/>
    <mergeCell ref="Q71:R71"/>
    <mergeCell ref="S71:U71"/>
    <mergeCell ref="B70:C70"/>
    <mergeCell ref="D70:E70"/>
    <mergeCell ref="G70:I70"/>
    <mergeCell ref="J70:K70"/>
    <mergeCell ref="L70:M70"/>
    <mergeCell ref="Q70:R70"/>
    <mergeCell ref="S68:U68"/>
    <mergeCell ref="B69:C69"/>
    <mergeCell ref="D69:E69"/>
    <mergeCell ref="G69:I69"/>
    <mergeCell ref="J69:K69"/>
    <mergeCell ref="L69:M69"/>
    <mergeCell ref="Q69:R69"/>
    <mergeCell ref="S69:U69"/>
    <mergeCell ref="B68:C68"/>
    <mergeCell ref="D68:E68"/>
    <mergeCell ref="G68:I68"/>
    <mergeCell ref="J68:K68"/>
    <mergeCell ref="L68:M68"/>
    <mergeCell ref="Q68:R68"/>
    <mergeCell ref="S74:U74"/>
    <mergeCell ref="B75:C75"/>
    <mergeCell ref="D75:E75"/>
    <mergeCell ref="G75:I75"/>
    <mergeCell ref="J75:K75"/>
    <mergeCell ref="L75:M75"/>
    <mergeCell ref="Q75:R75"/>
    <mergeCell ref="S75:U75"/>
    <mergeCell ref="B74:C74"/>
    <mergeCell ref="D74:E74"/>
    <mergeCell ref="G74:I74"/>
    <mergeCell ref="J74:K74"/>
    <mergeCell ref="L74:M74"/>
    <mergeCell ref="Q74:R74"/>
    <mergeCell ref="S72:U72"/>
    <mergeCell ref="B73:C73"/>
    <mergeCell ref="D73:E73"/>
    <mergeCell ref="G73:I73"/>
    <mergeCell ref="J73:K73"/>
    <mergeCell ref="L73:M73"/>
    <mergeCell ref="Q73:R73"/>
    <mergeCell ref="S73:U73"/>
    <mergeCell ref="B72:C72"/>
    <mergeCell ref="D72:E72"/>
    <mergeCell ref="G72:I72"/>
    <mergeCell ref="J72:K72"/>
    <mergeCell ref="L72:M72"/>
    <mergeCell ref="Q72:R72"/>
    <mergeCell ref="S78:U78"/>
    <mergeCell ref="B79:C79"/>
    <mergeCell ref="D79:E79"/>
    <mergeCell ref="G79:I79"/>
    <mergeCell ref="J79:K79"/>
    <mergeCell ref="L79:M79"/>
    <mergeCell ref="Q79:R79"/>
    <mergeCell ref="S79:U79"/>
    <mergeCell ref="B78:C78"/>
    <mergeCell ref="D78:E78"/>
    <mergeCell ref="G78:I78"/>
    <mergeCell ref="J78:K78"/>
    <mergeCell ref="L78:M78"/>
    <mergeCell ref="Q78:R78"/>
    <mergeCell ref="S76:U76"/>
    <mergeCell ref="B77:C77"/>
    <mergeCell ref="D77:E77"/>
    <mergeCell ref="G77:I77"/>
    <mergeCell ref="J77:K77"/>
    <mergeCell ref="L77:M77"/>
    <mergeCell ref="Q77:R77"/>
    <mergeCell ref="S77:U77"/>
    <mergeCell ref="B76:C76"/>
    <mergeCell ref="D76:E76"/>
    <mergeCell ref="G76:I76"/>
    <mergeCell ref="J76:K76"/>
    <mergeCell ref="L76:M76"/>
    <mergeCell ref="Q76:R76"/>
    <mergeCell ref="D82:E82"/>
    <mergeCell ref="G82:I82"/>
    <mergeCell ref="J82:K82"/>
    <mergeCell ref="L82:M82"/>
    <mergeCell ref="Q82:R82"/>
    <mergeCell ref="S82:U82"/>
    <mergeCell ref="S80:U80"/>
    <mergeCell ref="B81:C81"/>
    <mergeCell ref="D81:E81"/>
    <mergeCell ref="G81:I81"/>
    <mergeCell ref="J81:K81"/>
    <mergeCell ref="L81:M81"/>
    <mergeCell ref="Q81:R81"/>
    <mergeCell ref="S81:U81"/>
    <mergeCell ref="B80:C80"/>
    <mergeCell ref="D80:E80"/>
    <mergeCell ref="G80:I80"/>
    <mergeCell ref="J80:K80"/>
    <mergeCell ref="L80:M80"/>
    <mergeCell ref="Q80:R80"/>
    <mergeCell ref="S84:U84"/>
    <mergeCell ref="D85:E85"/>
    <mergeCell ref="G85:H85"/>
    <mergeCell ref="J85:K85"/>
    <mergeCell ref="L85:M85"/>
    <mergeCell ref="Q85:R85"/>
    <mergeCell ref="S85:U85"/>
    <mergeCell ref="B84:C84"/>
    <mergeCell ref="D84:E84"/>
    <mergeCell ref="G84:I84"/>
    <mergeCell ref="J84:K84"/>
    <mergeCell ref="L84:M84"/>
    <mergeCell ref="Q84:R84"/>
    <mergeCell ref="D83:E83"/>
    <mergeCell ref="G83:I83"/>
    <mergeCell ref="J83:K83"/>
    <mergeCell ref="L83:M83"/>
    <mergeCell ref="Q83:R83"/>
    <mergeCell ref="S83:U83"/>
    <mergeCell ref="D88:E88"/>
    <mergeCell ref="G88:H88"/>
    <mergeCell ref="J88:K88"/>
    <mergeCell ref="L88:M88"/>
    <mergeCell ref="Q88:R88"/>
    <mergeCell ref="S88:U88"/>
    <mergeCell ref="D87:E87"/>
    <mergeCell ref="G87:H87"/>
    <mergeCell ref="J87:K87"/>
    <mergeCell ref="L87:M87"/>
    <mergeCell ref="Q87:R87"/>
    <mergeCell ref="S87:U87"/>
    <mergeCell ref="D86:E86"/>
    <mergeCell ref="G86:H86"/>
    <mergeCell ref="J86:K86"/>
    <mergeCell ref="L86:M86"/>
    <mergeCell ref="Q86:R86"/>
    <mergeCell ref="S86:U86"/>
    <mergeCell ref="D91:E91"/>
    <mergeCell ref="G91:H91"/>
    <mergeCell ref="J91:K91"/>
    <mergeCell ref="L91:M91"/>
    <mergeCell ref="Q91:R91"/>
    <mergeCell ref="S91:U91"/>
    <mergeCell ref="D90:E90"/>
    <mergeCell ref="G90:H90"/>
    <mergeCell ref="J90:K90"/>
    <mergeCell ref="L90:M90"/>
    <mergeCell ref="Q90:R90"/>
    <mergeCell ref="S90:U90"/>
    <mergeCell ref="D89:E89"/>
    <mergeCell ref="G89:H89"/>
    <mergeCell ref="J89:K89"/>
    <mergeCell ref="L89:M89"/>
    <mergeCell ref="Q89:R89"/>
    <mergeCell ref="S89:U89"/>
    <mergeCell ref="D94:E94"/>
    <mergeCell ref="G94:H94"/>
    <mergeCell ref="J94:K94"/>
    <mergeCell ref="L94:M94"/>
    <mergeCell ref="Q94:R94"/>
    <mergeCell ref="S94:U94"/>
    <mergeCell ref="D93:E93"/>
    <mergeCell ref="G93:H93"/>
    <mergeCell ref="J93:K93"/>
    <mergeCell ref="L93:M93"/>
    <mergeCell ref="Q93:R93"/>
    <mergeCell ref="S93:U93"/>
    <mergeCell ref="D92:E92"/>
    <mergeCell ref="G92:H92"/>
    <mergeCell ref="J92:K92"/>
    <mergeCell ref="L92:M92"/>
    <mergeCell ref="Q92:R92"/>
    <mergeCell ref="S92:U92"/>
    <mergeCell ref="D97:E97"/>
    <mergeCell ref="G97:H97"/>
    <mergeCell ref="J97:K97"/>
    <mergeCell ref="L97:M97"/>
    <mergeCell ref="Q97:R97"/>
    <mergeCell ref="S97:U97"/>
    <mergeCell ref="D96:E96"/>
    <mergeCell ref="G96:H96"/>
    <mergeCell ref="J96:K96"/>
    <mergeCell ref="L96:M96"/>
    <mergeCell ref="Q96:R96"/>
    <mergeCell ref="S96:U96"/>
    <mergeCell ref="D95:E95"/>
    <mergeCell ref="G95:H95"/>
    <mergeCell ref="J95:K95"/>
    <mergeCell ref="L95:M95"/>
    <mergeCell ref="Q95:R95"/>
    <mergeCell ref="S95:U95"/>
    <mergeCell ref="D100:E100"/>
    <mergeCell ref="G100:H100"/>
    <mergeCell ref="L100:M100"/>
    <mergeCell ref="Q100:R100"/>
    <mergeCell ref="S100:U100"/>
    <mergeCell ref="D101:E101"/>
    <mergeCell ref="G101:H101"/>
    <mergeCell ref="L101:M101"/>
    <mergeCell ref="Q101:R101"/>
    <mergeCell ref="S101:U101"/>
    <mergeCell ref="D98:E98"/>
    <mergeCell ref="G98:H98"/>
    <mergeCell ref="L98:M98"/>
    <mergeCell ref="Q98:R98"/>
    <mergeCell ref="S98:U98"/>
    <mergeCell ref="D99:E99"/>
    <mergeCell ref="G99:H99"/>
    <mergeCell ref="L99:M99"/>
    <mergeCell ref="Q99:R99"/>
    <mergeCell ref="S99:U99"/>
    <mergeCell ref="D104:E104"/>
    <mergeCell ref="G104:H104"/>
    <mergeCell ref="L104:M104"/>
    <mergeCell ref="Q104:R104"/>
    <mergeCell ref="S104:U104"/>
    <mergeCell ref="D105:E105"/>
    <mergeCell ref="G105:H105"/>
    <mergeCell ref="L105:M105"/>
    <mergeCell ref="Q105:R105"/>
    <mergeCell ref="S105:U105"/>
    <mergeCell ref="D102:E102"/>
    <mergeCell ref="G102:H102"/>
    <mergeCell ref="L102:M102"/>
    <mergeCell ref="Q102:R102"/>
    <mergeCell ref="S102:U102"/>
    <mergeCell ref="D103:E103"/>
    <mergeCell ref="G103:H103"/>
    <mergeCell ref="L103:M103"/>
    <mergeCell ref="Q103:R103"/>
    <mergeCell ref="S103:U103"/>
    <mergeCell ref="D108:E108"/>
    <mergeCell ref="G108:H108"/>
    <mergeCell ref="L108:M108"/>
    <mergeCell ref="Q108:R108"/>
    <mergeCell ref="S108:U108"/>
    <mergeCell ref="D109:E109"/>
    <mergeCell ref="G109:H109"/>
    <mergeCell ref="L109:M109"/>
    <mergeCell ref="Q109:R109"/>
    <mergeCell ref="S109:U109"/>
    <mergeCell ref="D106:E106"/>
    <mergeCell ref="G106:H106"/>
    <mergeCell ref="L106:M106"/>
    <mergeCell ref="Q106:R106"/>
    <mergeCell ref="S106:U106"/>
    <mergeCell ref="D107:E107"/>
    <mergeCell ref="G107:H107"/>
    <mergeCell ref="L107:M107"/>
    <mergeCell ref="Q107:R107"/>
    <mergeCell ref="S107:U107"/>
    <mergeCell ref="S112:U112"/>
    <mergeCell ref="B113:C113"/>
    <mergeCell ref="D113:E113"/>
    <mergeCell ref="L113:M113"/>
    <mergeCell ref="Q113:R113"/>
    <mergeCell ref="S113:U113"/>
    <mergeCell ref="B112:C112"/>
    <mergeCell ref="D112:E112"/>
    <mergeCell ref="L112:M112"/>
    <mergeCell ref="Q112:R112"/>
    <mergeCell ref="D110:E110"/>
    <mergeCell ref="G110:H110"/>
    <mergeCell ref="L110:M110"/>
    <mergeCell ref="Q110:R110"/>
    <mergeCell ref="S110:U110"/>
    <mergeCell ref="G111:H111"/>
    <mergeCell ref="Q111:R111"/>
    <mergeCell ref="D111:E111"/>
    <mergeCell ref="G112:H112"/>
    <mergeCell ref="G113:H113"/>
    <mergeCell ref="G118:I118"/>
    <mergeCell ref="J118:K118"/>
    <mergeCell ref="L118:M118"/>
    <mergeCell ref="Q118:R118"/>
    <mergeCell ref="B119:C119"/>
    <mergeCell ref="D119:E119"/>
    <mergeCell ref="G119:I119"/>
    <mergeCell ref="J119:K119"/>
    <mergeCell ref="L119:M119"/>
    <mergeCell ref="Q119:R119"/>
    <mergeCell ref="G114:H114"/>
    <mergeCell ref="Q114:R114"/>
    <mergeCell ref="B116:U116"/>
    <mergeCell ref="B117:C118"/>
    <mergeCell ref="D117:E118"/>
    <mergeCell ref="F117:F118"/>
    <mergeCell ref="G117:K117"/>
    <mergeCell ref="L117:M117"/>
    <mergeCell ref="N117:R117"/>
    <mergeCell ref="S117:U118"/>
    <mergeCell ref="S121:U121"/>
    <mergeCell ref="B122:C122"/>
    <mergeCell ref="D122:E122"/>
    <mergeCell ref="G122:I122"/>
    <mergeCell ref="J122:K122"/>
    <mergeCell ref="L122:M122"/>
    <mergeCell ref="Q122:R122"/>
    <mergeCell ref="S122:U122"/>
    <mergeCell ref="B121:C121"/>
    <mergeCell ref="D121:E121"/>
    <mergeCell ref="G121:I121"/>
    <mergeCell ref="J121:K121"/>
    <mergeCell ref="L121:M121"/>
    <mergeCell ref="Q121:R121"/>
    <mergeCell ref="S119:U119"/>
    <mergeCell ref="B120:C120"/>
    <mergeCell ref="D120:E120"/>
    <mergeCell ref="G120:I120"/>
    <mergeCell ref="J120:K120"/>
    <mergeCell ref="L120:M120"/>
    <mergeCell ref="Q120:R120"/>
    <mergeCell ref="S120:U120"/>
    <mergeCell ref="S125:U125"/>
    <mergeCell ref="B126:C126"/>
    <mergeCell ref="D126:E126"/>
    <mergeCell ref="G126:I126"/>
    <mergeCell ref="J126:K126"/>
    <mergeCell ref="L126:M126"/>
    <mergeCell ref="Q126:R126"/>
    <mergeCell ref="S126:U126"/>
    <mergeCell ref="B125:C125"/>
    <mergeCell ref="D125:E125"/>
    <mergeCell ref="G125:I125"/>
    <mergeCell ref="J125:K125"/>
    <mergeCell ref="L125:M125"/>
    <mergeCell ref="Q125:R125"/>
    <mergeCell ref="S123:U123"/>
    <mergeCell ref="B124:C124"/>
    <mergeCell ref="D124:E124"/>
    <mergeCell ref="G124:I124"/>
    <mergeCell ref="J124:K124"/>
    <mergeCell ref="L124:M124"/>
    <mergeCell ref="Q124:R124"/>
    <mergeCell ref="S124:U124"/>
    <mergeCell ref="B123:C123"/>
    <mergeCell ref="D123:E123"/>
    <mergeCell ref="G123:I123"/>
    <mergeCell ref="J123:K123"/>
    <mergeCell ref="L123:M123"/>
    <mergeCell ref="Q123:R123"/>
    <mergeCell ref="S129:U129"/>
    <mergeCell ref="B130:C130"/>
    <mergeCell ref="D130:E130"/>
    <mergeCell ref="G130:I130"/>
    <mergeCell ref="J130:K130"/>
    <mergeCell ref="L130:M130"/>
    <mergeCell ref="Q130:R130"/>
    <mergeCell ref="S130:U130"/>
    <mergeCell ref="B129:C129"/>
    <mergeCell ref="D129:E129"/>
    <mergeCell ref="G129:I129"/>
    <mergeCell ref="J129:K129"/>
    <mergeCell ref="L129:M129"/>
    <mergeCell ref="Q129:R129"/>
    <mergeCell ref="S127:U127"/>
    <mergeCell ref="B128:C128"/>
    <mergeCell ref="D128:E128"/>
    <mergeCell ref="G128:I128"/>
    <mergeCell ref="J128:K128"/>
    <mergeCell ref="L128:M128"/>
    <mergeCell ref="Q128:R128"/>
    <mergeCell ref="S128:U128"/>
    <mergeCell ref="B127:C127"/>
    <mergeCell ref="D127:E127"/>
    <mergeCell ref="G127:I127"/>
    <mergeCell ref="J127:K127"/>
    <mergeCell ref="L127:M127"/>
    <mergeCell ref="Q127:R127"/>
    <mergeCell ref="S133:U133"/>
    <mergeCell ref="B134:C134"/>
    <mergeCell ref="D134:E134"/>
    <mergeCell ref="G134:I134"/>
    <mergeCell ref="J134:K134"/>
    <mergeCell ref="L134:M134"/>
    <mergeCell ref="Q134:R134"/>
    <mergeCell ref="S134:U134"/>
    <mergeCell ref="B133:C133"/>
    <mergeCell ref="D133:E133"/>
    <mergeCell ref="G133:I133"/>
    <mergeCell ref="J133:K133"/>
    <mergeCell ref="L133:M133"/>
    <mergeCell ref="Q133:R133"/>
    <mergeCell ref="S131:U131"/>
    <mergeCell ref="B132:C132"/>
    <mergeCell ref="D132:E132"/>
    <mergeCell ref="G132:I132"/>
    <mergeCell ref="J132:K132"/>
    <mergeCell ref="L132:M132"/>
    <mergeCell ref="Q132:R132"/>
    <mergeCell ref="S132:U132"/>
    <mergeCell ref="B131:C131"/>
    <mergeCell ref="D131:E131"/>
    <mergeCell ref="G131:I131"/>
    <mergeCell ref="J131:K131"/>
    <mergeCell ref="L131:M131"/>
    <mergeCell ref="Q131:R131"/>
    <mergeCell ref="S137:U137"/>
    <mergeCell ref="B138:C138"/>
    <mergeCell ref="D138:E138"/>
    <mergeCell ref="G138:I138"/>
    <mergeCell ref="J138:K138"/>
    <mergeCell ref="L138:M138"/>
    <mergeCell ref="Q138:R138"/>
    <mergeCell ref="S138:U138"/>
    <mergeCell ref="B137:C137"/>
    <mergeCell ref="D137:E137"/>
    <mergeCell ref="G137:I137"/>
    <mergeCell ref="J137:K137"/>
    <mergeCell ref="L137:M137"/>
    <mergeCell ref="Q137:R137"/>
    <mergeCell ref="S135:U135"/>
    <mergeCell ref="B136:C136"/>
    <mergeCell ref="D136:E136"/>
    <mergeCell ref="G136:I136"/>
    <mergeCell ref="J136:K136"/>
    <mergeCell ref="L136:M136"/>
    <mergeCell ref="Q136:R136"/>
    <mergeCell ref="S136:U136"/>
    <mergeCell ref="B135:C135"/>
    <mergeCell ref="D135:E135"/>
    <mergeCell ref="G135:I135"/>
    <mergeCell ref="J135:K135"/>
    <mergeCell ref="L135:M135"/>
    <mergeCell ref="Q135:R135"/>
    <mergeCell ref="B141:C141"/>
    <mergeCell ref="D141:E141"/>
    <mergeCell ref="G141:I141"/>
    <mergeCell ref="J141:K141"/>
    <mergeCell ref="L141:M141"/>
    <mergeCell ref="Q141:R141"/>
    <mergeCell ref="S141:U141"/>
    <mergeCell ref="S139:U139"/>
    <mergeCell ref="B140:C140"/>
    <mergeCell ref="D140:E140"/>
    <mergeCell ref="G140:I140"/>
    <mergeCell ref="J140:K140"/>
    <mergeCell ref="L140:M140"/>
    <mergeCell ref="Q140:R140"/>
    <mergeCell ref="S140:U140"/>
    <mergeCell ref="B139:C139"/>
    <mergeCell ref="D139:E139"/>
    <mergeCell ref="G139:I139"/>
    <mergeCell ref="J139:K139"/>
    <mergeCell ref="L139:M139"/>
    <mergeCell ref="Q139:R139"/>
    <mergeCell ref="B142:C142"/>
    <mergeCell ref="D142:E142"/>
    <mergeCell ref="G142:I142"/>
    <mergeCell ref="J142:K142"/>
    <mergeCell ref="L142:M142"/>
    <mergeCell ref="Q142:R142"/>
    <mergeCell ref="S142:U142"/>
    <mergeCell ref="B145:C145"/>
    <mergeCell ref="D145:E145"/>
    <mergeCell ref="G145:I145"/>
    <mergeCell ref="J145:K145"/>
    <mergeCell ref="L145:M145"/>
    <mergeCell ref="Q145:R145"/>
    <mergeCell ref="S145:U145"/>
    <mergeCell ref="L143:M143"/>
    <mergeCell ref="G144:I144"/>
    <mergeCell ref="J144:K144"/>
    <mergeCell ref="L144:M144"/>
    <mergeCell ref="Q144:R144"/>
    <mergeCell ref="B143:C143"/>
    <mergeCell ref="D143:E143"/>
    <mergeCell ref="G143:I143"/>
    <mergeCell ref="J143:K143"/>
    <mergeCell ref="Q143:R143"/>
    <mergeCell ref="S143:U143"/>
    <mergeCell ref="B144:C144"/>
    <mergeCell ref="D144:E144"/>
    <mergeCell ref="S144:U144"/>
    <mergeCell ref="L149:M149"/>
    <mergeCell ref="S146:U146"/>
    <mergeCell ref="B147:C147"/>
    <mergeCell ref="D147:E147"/>
    <mergeCell ref="J147:K147"/>
    <mergeCell ref="L147:M147"/>
    <mergeCell ref="Q147:R147"/>
    <mergeCell ref="S147:U147"/>
    <mergeCell ref="B146:C146"/>
    <mergeCell ref="D146:E146"/>
    <mergeCell ref="J146:K146"/>
    <mergeCell ref="L146:M146"/>
    <mergeCell ref="Q146:R146"/>
    <mergeCell ref="B148:U148"/>
    <mergeCell ref="B149:C150"/>
    <mergeCell ref="D149:E150"/>
    <mergeCell ref="S152:U152"/>
    <mergeCell ref="J150:K150"/>
    <mergeCell ref="L150:M150"/>
    <mergeCell ref="Q150:R150"/>
    <mergeCell ref="F149:F150"/>
    <mergeCell ref="G149:K149"/>
    <mergeCell ref="N149:R149"/>
    <mergeCell ref="S149:U150"/>
    <mergeCell ref="G150:I150"/>
    <mergeCell ref="B153:C153"/>
    <mergeCell ref="D153:E153"/>
    <mergeCell ref="G153:I153"/>
    <mergeCell ref="J153:K153"/>
    <mergeCell ref="L153:M153"/>
    <mergeCell ref="Q153:R153"/>
    <mergeCell ref="S153:U153"/>
    <mergeCell ref="B152:C152"/>
    <mergeCell ref="D152:E152"/>
    <mergeCell ref="G152:I152"/>
    <mergeCell ref="J152:K152"/>
    <mergeCell ref="L152:M152"/>
    <mergeCell ref="Q152:R152"/>
    <mergeCell ref="B151:C151"/>
    <mergeCell ref="D151:E151"/>
    <mergeCell ref="G151:I151"/>
    <mergeCell ref="J151:K151"/>
    <mergeCell ref="L151:M151"/>
    <mergeCell ref="Q151:R151"/>
    <mergeCell ref="S151:U151"/>
    <mergeCell ref="S156:U156"/>
    <mergeCell ref="B157:C157"/>
    <mergeCell ref="D157:E157"/>
    <mergeCell ref="G157:I157"/>
    <mergeCell ref="J157:K157"/>
    <mergeCell ref="L157:M157"/>
    <mergeCell ref="Q157:R157"/>
    <mergeCell ref="S157:U157"/>
    <mergeCell ref="B156:C156"/>
    <mergeCell ref="D156:E156"/>
    <mergeCell ref="J156:K156"/>
    <mergeCell ref="L156:M156"/>
    <mergeCell ref="Q156:R156"/>
    <mergeCell ref="B159:C159"/>
    <mergeCell ref="D159:E159"/>
    <mergeCell ref="S154:U154"/>
    <mergeCell ref="B155:C155"/>
    <mergeCell ref="D155:E155"/>
    <mergeCell ref="G155:I155"/>
    <mergeCell ref="J155:K155"/>
    <mergeCell ref="L155:M155"/>
    <mergeCell ref="Q155:R155"/>
    <mergeCell ref="S155:U155"/>
    <mergeCell ref="B154:C154"/>
    <mergeCell ref="D154:E154"/>
    <mergeCell ref="G154:I154"/>
    <mergeCell ref="J154:K154"/>
    <mergeCell ref="L154:M154"/>
    <mergeCell ref="Q154:R154"/>
    <mergeCell ref="G156:H156"/>
    <mergeCell ref="L162:M162"/>
    <mergeCell ref="Q162:R162"/>
    <mergeCell ref="S158:U158"/>
    <mergeCell ref="B158:C158"/>
    <mergeCell ref="D158:E158"/>
    <mergeCell ref="G158:I158"/>
    <mergeCell ref="J158:K158"/>
    <mergeCell ref="L158:M158"/>
    <mergeCell ref="Q158:R158"/>
    <mergeCell ref="G159:I159"/>
    <mergeCell ref="J159:K159"/>
    <mergeCell ref="L159:M159"/>
    <mergeCell ref="Q159:R159"/>
    <mergeCell ref="S159:U159"/>
    <mergeCell ref="B160:C160"/>
    <mergeCell ref="Q168:R168"/>
    <mergeCell ref="L167:M167"/>
    <mergeCell ref="S164:U164"/>
    <mergeCell ref="B165:C165"/>
    <mergeCell ref="D165:E165"/>
    <mergeCell ref="G165:I165"/>
    <mergeCell ref="J165:K165"/>
    <mergeCell ref="L165:M165"/>
    <mergeCell ref="Q165:R165"/>
    <mergeCell ref="S165:U165"/>
    <mergeCell ref="B164:C164"/>
    <mergeCell ref="D164:E164"/>
    <mergeCell ref="G164:I164"/>
    <mergeCell ref="J164:K164"/>
    <mergeCell ref="L164:M164"/>
    <mergeCell ref="Q164:R164"/>
    <mergeCell ref="G168:I168"/>
    <mergeCell ref="B169:C169"/>
    <mergeCell ref="L174:M174"/>
    <mergeCell ref="G175:I175"/>
    <mergeCell ref="J175:K175"/>
    <mergeCell ref="L175:M175"/>
    <mergeCell ref="Q175:R175"/>
    <mergeCell ref="S170:U170"/>
    <mergeCell ref="B170:C170"/>
    <mergeCell ref="D170:E170"/>
    <mergeCell ref="G170:I170"/>
    <mergeCell ref="J170:K170"/>
    <mergeCell ref="L170:M170"/>
    <mergeCell ref="Q170:R170"/>
    <mergeCell ref="B171:C171"/>
    <mergeCell ref="D171:E171"/>
    <mergeCell ref="G171:I171"/>
    <mergeCell ref="J171:K171"/>
    <mergeCell ref="L171:M171"/>
    <mergeCell ref="Q171:R171"/>
    <mergeCell ref="S171:U171"/>
    <mergeCell ref="B172:C172"/>
    <mergeCell ref="D172:E172"/>
    <mergeCell ref="G172:I172"/>
    <mergeCell ref="J172:K172"/>
    <mergeCell ref="L172:M172"/>
    <mergeCell ref="Q172:R172"/>
    <mergeCell ref="S172:U172"/>
    <mergeCell ref="B173:C173"/>
    <mergeCell ref="D173:E173"/>
    <mergeCell ref="G173:I173"/>
    <mergeCell ref="J173:K173"/>
    <mergeCell ref="L173:M173"/>
    <mergeCell ref="G180:K180"/>
    <mergeCell ref="S185:U185"/>
    <mergeCell ref="B186:C186"/>
    <mergeCell ref="D186:E186"/>
    <mergeCell ref="G186:I186"/>
    <mergeCell ref="J186:K186"/>
    <mergeCell ref="L186:M186"/>
    <mergeCell ref="Q186:R186"/>
    <mergeCell ref="S186:U186"/>
    <mergeCell ref="B185:C185"/>
    <mergeCell ref="D185:E185"/>
    <mergeCell ref="G185:I185"/>
    <mergeCell ref="J185:K185"/>
    <mergeCell ref="L185:M185"/>
    <mergeCell ref="Q185:R185"/>
    <mergeCell ref="G188:I188"/>
    <mergeCell ref="S183:U183"/>
    <mergeCell ref="B184:C184"/>
    <mergeCell ref="D184:E184"/>
    <mergeCell ref="G184:I184"/>
    <mergeCell ref="J184:K184"/>
    <mergeCell ref="L184:M184"/>
    <mergeCell ref="Q184:R184"/>
    <mergeCell ref="S184:U184"/>
    <mergeCell ref="B183:C183"/>
    <mergeCell ref="D183:E183"/>
    <mergeCell ref="G183:I183"/>
    <mergeCell ref="J183:K183"/>
    <mergeCell ref="L183:M183"/>
    <mergeCell ref="Q183:R183"/>
    <mergeCell ref="S187:U187"/>
    <mergeCell ref="B188:C188"/>
    <mergeCell ref="D188:E188"/>
    <mergeCell ref="J188:K188"/>
    <mergeCell ref="L188:M188"/>
    <mergeCell ref="Q188:R188"/>
    <mergeCell ref="S188:U188"/>
    <mergeCell ref="B187:C187"/>
    <mergeCell ref="D187:E187"/>
    <mergeCell ref="G187:I187"/>
    <mergeCell ref="J187:K187"/>
    <mergeCell ref="L187:M187"/>
    <mergeCell ref="Q187:R187"/>
    <mergeCell ref="B192:C192"/>
    <mergeCell ref="D192:E192"/>
    <mergeCell ref="G192:I192"/>
    <mergeCell ref="J192:K192"/>
    <mergeCell ref="L192:M192"/>
    <mergeCell ref="Q192:R192"/>
    <mergeCell ref="S192:U192"/>
    <mergeCell ref="B196:C196"/>
    <mergeCell ref="D196:E196"/>
    <mergeCell ref="J196:K196"/>
    <mergeCell ref="L196:M196"/>
    <mergeCell ref="Q196:R196"/>
    <mergeCell ref="S196:U196"/>
    <mergeCell ref="B202:C202"/>
    <mergeCell ref="D202:E202"/>
    <mergeCell ref="J202:K202"/>
    <mergeCell ref="L202:M202"/>
    <mergeCell ref="Q202:R202"/>
    <mergeCell ref="S202:U202"/>
    <mergeCell ref="G201:I201"/>
    <mergeCell ref="J201:K201"/>
    <mergeCell ref="L201:M201"/>
    <mergeCell ref="Q201:R201"/>
    <mergeCell ref="V199:W199"/>
    <mergeCell ref="D200:E201"/>
    <mergeCell ref="F200:F201"/>
    <mergeCell ref="G200:K200"/>
    <mergeCell ref="N200:R200"/>
    <mergeCell ref="S200:U201"/>
    <mergeCell ref="X199:Z199"/>
    <mergeCell ref="L200:M200"/>
    <mergeCell ref="B199:U199"/>
    <mergeCell ref="B200:C201"/>
    <mergeCell ref="S205:U205"/>
    <mergeCell ref="B206:C206"/>
    <mergeCell ref="D206:E206"/>
    <mergeCell ref="J206:K206"/>
    <mergeCell ref="L206:M206"/>
    <mergeCell ref="Q206:R206"/>
    <mergeCell ref="S206:U206"/>
    <mergeCell ref="B205:C205"/>
    <mergeCell ref="D205:E205"/>
    <mergeCell ref="J205:K205"/>
    <mergeCell ref="L205:M205"/>
    <mergeCell ref="Q205:R205"/>
    <mergeCell ref="S203:U203"/>
    <mergeCell ref="B204:C204"/>
    <mergeCell ref="D204:E204"/>
    <mergeCell ref="J204:K204"/>
    <mergeCell ref="L204:M204"/>
    <mergeCell ref="Q204:R204"/>
    <mergeCell ref="S204:U204"/>
    <mergeCell ref="B203:C203"/>
    <mergeCell ref="D203:E203"/>
    <mergeCell ref="J203:K203"/>
    <mergeCell ref="L203:M203"/>
    <mergeCell ref="Q203:R203"/>
    <mergeCell ref="S209:U209"/>
    <mergeCell ref="B210:C210"/>
    <mergeCell ref="D210:E210"/>
    <mergeCell ref="J210:K210"/>
    <mergeCell ref="L210:M210"/>
    <mergeCell ref="Q210:R210"/>
    <mergeCell ref="S210:U210"/>
    <mergeCell ref="B209:C209"/>
    <mergeCell ref="D209:E209"/>
    <mergeCell ref="J209:K209"/>
    <mergeCell ref="L209:M209"/>
    <mergeCell ref="Q209:R209"/>
    <mergeCell ref="S207:U207"/>
    <mergeCell ref="B208:C208"/>
    <mergeCell ref="D208:E208"/>
    <mergeCell ref="J208:K208"/>
    <mergeCell ref="L208:M208"/>
    <mergeCell ref="Q208:R208"/>
    <mergeCell ref="S208:U208"/>
    <mergeCell ref="B207:C207"/>
    <mergeCell ref="D207:E207"/>
    <mergeCell ref="J207:K207"/>
    <mergeCell ref="L207:M207"/>
    <mergeCell ref="Q207:R207"/>
    <mergeCell ref="S213:U213"/>
    <mergeCell ref="B214:C214"/>
    <mergeCell ref="D214:E214"/>
    <mergeCell ref="J214:K214"/>
    <mergeCell ref="L214:M214"/>
    <mergeCell ref="Q214:R214"/>
    <mergeCell ref="S214:U214"/>
    <mergeCell ref="B213:C213"/>
    <mergeCell ref="D213:E213"/>
    <mergeCell ref="J213:K213"/>
    <mergeCell ref="L213:M213"/>
    <mergeCell ref="Q213:R213"/>
    <mergeCell ref="S211:U211"/>
    <mergeCell ref="B212:C212"/>
    <mergeCell ref="D212:E212"/>
    <mergeCell ref="J212:K212"/>
    <mergeCell ref="L212:M212"/>
    <mergeCell ref="Q212:R212"/>
    <mergeCell ref="S212:U212"/>
    <mergeCell ref="B211:C211"/>
    <mergeCell ref="D211:E211"/>
    <mergeCell ref="J211:K211"/>
    <mergeCell ref="L211:M211"/>
    <mergeCell ref="Q211:R211"/>
    <mergeCell ref="S217:U217"/>
    <mergeCell ref="B218:C218"/>
    <mergeCell ref="D218:E218"/>
    <mergeCell ref="J218:K218"/>
    <mergeCell ref="L218:M218"/>
    <mergeCell ref="Q218:R218"/>
    <mergeCell ref="S218:U218"/>
    <mergeCell ref="B217:C217"/>
    <mergeCell ref="D217:E217"/>
    <mergeCell ref="J217:K217"/>
    <mergeCell ref="L217:M217"/>
    <mergeCell ref="Q217:R217"/>
    <mergeCell ref="S215:U215"/>
    <mergeCell ref="B216:C216"/>
    <mergeCell ref="D216:E216"/>
    <mergeCell ref="J216:K216"/>
    <mergeCell ref="L216:M216"/>
    <mergeCell ref="Q216:R216"/>
    <mergeCell ref="S216:U216"/>
    <mergeCell ref="B215:C215"/>
    <mergeCell ref="D215:E215"/>
    <mergeCell ref="J215:K215"/>
    <mergeCell ref="L215:M215"/>
    <mergeCell ref="Q215:R215"/>
    <mergeCell ref="Q235:R235"/>
    <mergeCell ref="S235:U235"/>
    <mergeCell ref="J221:K221"/>
    <mergeCell ref="L221:M221"/>
    <mergeCell ref="Q221:R221"/>
    <mergeCell ref="S219:U219"/>
    <mergeCell ref="B220:C220"/>
    <mergeCell ref="D220:E220"/>
    <mergeCell ref="J220:K220"/>
    <mergeCell ref="L220:M220"/>
    <mergeCell ref="Q220:R220"/>
    <mergeCell ref="S220:U220"/>
    <mergeCell ref="B219:C219"/>
    <mergeCell ref="D219:E219"/>
    <mergeCell ref="J219:K219"/>
    <mergeCell ref="L219:M219"/>
    <mergeCell ref="Q219:R219"/>
    <mergeCell ref="B226:C226"/>
    <mergeCell ref="D226:E226"/>
    <mergeCell ref="Q226:R226"/>
    <mergeCell ref="B225:C225"/>
    <mergeCell ref="D225:E225"/>
    <mergeCell ref="Q225:R225"/>
    <mergeCell ref="S223:U223"/>
    <mergeCell ref="B224:C224"/>
    <mergeCell ref="D224:E224"/>
    <mergeCell ref="Q224:R224"/>
    <mergeCell ref="B223:C223"/>
    <mergeCell ref="D223:E223"/>
    <mergeCell ref="J223:K223"/>
    <mergeCell ref="L223:M223"/>
    <mergeCell ref="Q223:R223"/>
    <mergeCell ref="L248:M248"/>
    <mergeCell ref="Q248:R248"/>
    <mergeCell ref="B250:E250"/>
    <mergeCell ref="L255:M255"/>
    <mergeCell ref="B254:U254"/>
    <mergeCell ref="B255:C256"/>
    <mergeCell ref="D255:E256"/>
    <mergeCell ref="F255:F256"/>
    <mergeCell ref="G256:I256"/>
    <mergeCell ref="J256:K256"/>
    <mergeCell ref="L256:M256"/>
    <mergeCell ref="Q256:R256"/>
    <mergeCell ref="B227:C227"/>
    <mergeCell ref="D227:E227"/>
    <mergeCell ref="L243:M243"/>
    <mergeCell ref="B234:C234"/>
    <mergeCell ref="D234:E234"/>
    <mergeCell ref="J234:K234"/>
    <mergeCell ref="L234:M234"/>
    <mergeCell ref="Q234:R234"/>
    <mergeCell ref="S234:U234"/>
    <mergeCell ref="L232:M232"/>
    <mergeCell ref="J233:K233"/>
    <mergeCell ref="L233:M233"/>
    <mergeCell ref="Q233:R233"/>
    <mergeCell ref="Q232:R232"/>
    <mergeCell ref="B233:C233"/>
    <mergeCell ref="D233:E233"/>
    <mergeCell ref="B235:C235"/>
    <mergeCell ref="D235:E235"/>
    <mergeCell ref="J235:K235"/>
    <mergeCell ref="L235:M235"/>
    <mergeCell ref="J168:K168"/>
    <mergeCell ref="L168:M168"/>
    <mergeCell ref="B189:C189"/>
    <mergeCell ref="D189:E189"/>
    <mergeCell ref="J189:K189"/>
    <mergeCell ref="L189:M189"/>
    <mergeCell ref="Q189:R189"/>
    <mergeCell ref="S189:U189"/>
    <mergeCell ref="D275:E275"/>
    <mergeCell ref="G275:I275"/>
    <mergeCell ref="J275:K275"/>
    <mergeCell ref="L275:M275"/>
    <mergeCell ref="Q275:R275"/>
    <mergeCell ref="S275:U275"/>
    <mergeCell ref="L273:M273"/>
    <mergeCell ref="G274:I274"/>
    <mergeCell ref="J274:K274"/>
    <mergeCell ref="L274:M274"/>
    <mergeCell ref="Q269:R269"/>
    <mergeCell ref="B268:C268"/>
    <mergeCell ref="B269:C269"/>
    <mergeCell ref="D169:E169"/>
    <mergeCell ref="G169:I169"/>
    <mergeCell ref="J169:K169"/>
    <mergeCell ref="L169:M169"/>
    <mergeCell ref="Q169:R169"/>
    <mergeCell ref="S169:U169"/>
    <mergeCell ref="D268:E268"/>
    <mergeCell ref="G268:I268"/>
    <mergeCell ref="J268:K268"/>
    <mergeCell ref="L268:M268"/>
    <mergeCell ref="Q268:R268"/>
    <mergeCell ref="Q270:R270"/>
    <mergeCell ref="S276:U276"/>
    <mergeCell ref="D276:E276"/>
    <mergeCell ref="G276:I276"/>
    <mergeCell ref="J276:K276"/>
    <mergeCell ref="L276:M276"/>
    <mergeCell ref="Q276:R276"/>
    <mergeCell ref="Q274:R274"/>
    <mergeCell ref="J227:K227"/>
    <mergeCell ref="L227:M227"/>
    <mergeCell ref="Q227:R227"/>
    <mergeCell ref="S227:U227"/>
    <mergeCell ref="S221:U221"/>
    <mergeCell ref="B222:C222"/>
    <mergeCell ref="D222:E222"/>
    <mergeCell ref="J222:K222"/>
    <mergeCell ref="L222:M222"/>
    <mergeCell ref="Q222:R222"/>
    <mergeCell ref="S222:U222"/>
    <mergeCell ref="B221:C221"/>
    <mergeCell ref="D221:E221"/>
    <mergeCell ref="L267:M267"/>
    <mergeCell ref="Q267:R267"/>
    <mergeCell ref="S250:U250"/>
    <mergeCell ref="J250:K250"/>
    <mergeCell ref="L250:M250"/>
    <mergeCell ref="Q250:R250"/>
    <mergeCell ref="S248:U248"/>
    <mergeCell ref="J249:K249"/>
    <mergeCell ref="L249:M249"/>
    <mergeCell ref="Q249:R249"/>
    <mergeCell ref="S249:U249"/>
  </mergeCells>
  <hyperlinks>
    <hyperlink ref="Q247:R247" r:id="rId1" display="..\..\Varios\2019-10-07 Cálculos incumplimiento fondeo Ambiental.xlsx" xr:uid="{00000000-0004-0000-0200-000000000000}"/>
  </hyperlinks>
  <pageMargins left="0.70866141732283472" right="0.70866141732283472" top="0.74803149606299213" bottom="0.74803149606299213" header="0.31496062992125984" footer="0.31496062992125984"/>
  <pageSetup paperSize="9" scale="33" fitToHeight="0"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M69"/>
  <sheetViews>
    <sheetView zoomScale="80" zoomScaleNormal="80" workbookViewId="0">
      <selection activeCell="H74" sqref="H74"/>
    </sheetView>
  </sheetViews>
  <sheetFormatPr baseColWidth="10" defaultColWidth="11.5703125" defaultRowHeight="15" x14ac:dyDescent="0.25"/>
  <cols>
    <col min="1" max="7" width="11.5703125" style="125"/>
    <col min="8" max="8" width="5.5703125" style="125" customWidth="1"/>
    <col min="9" max="9" width="19.7109375" style="125" customWidth="1"/>
    <col min="10" max="11" width="11.5703125" style="125"/>
    <col min="12" max="12" width="19.28515625" style="125" customWidth="1"/>
    <col min="13" max="16384" width="11.5703125" style="125"/>
  </cols>
  <sheetData>
    <row r="1" spans="2:13" ht="15" customHeight="1" x14ac:dyDescent="0.25">
      <c r="B1" s="1014" t="s">
        <v>328</v>
      </c>
      <c r="C1" s="1015"/>
      <c r="D1" s="1015"/>
      <c r="E1" s="1015"/>
      <c r="F1" s="1015"/>
      <c r="G1" s="1015"/>
      <c r="H1" s="1015"/>
      <c r="I1" s="1015"/>
      <c r="J1" s="1015"/>
      <c r="K1" s="1015"/>
      <c r="L1" s="1016"/>
    </row>
    <row r="2" spans="2:13" ht="15" customHeight="1" x14ac:dyDescent="0.25">
      <c r="B2" s="1017"/>
      <c r="C2" s="1018"/>
      <c r="D2" s="1018"/>
      <c r="E2" s="1018"/>
      <c r="F2" s="1018"/>
      <c r="G2" s="1018"/>
      <c r="H2" s="1018"/>
      <c r="I2" s="1018"/>
      <c r="J2" s="1018"/>
      <c r="K2" s="1018"/>
      <c r="L2" s="1019"/>
    </row>
    <row r="3" spans="2:13" ht="51.75" customHeight="1" x14ac:dyDescent="0.25">
      <c r="B3" s="1020" t="s">
        <v>374</v>
      </c>
      <c r="C3" s="1021"/>
      <c r="D3" s="1021"/>
      <c r="E3" s="1022"/>
      <c r="F3" s="153">
        <v>44076</v>
      </c>
      <c r="G3" s="1020" t="s">
        <v>375</v>
      </c>
      <c r="H3" s="1021"/>
      <c r="I3" s="1022"/>
      <c r="J3" s="1023">
        <v>44083</v>
      </c>
      <c r="K3" s="1024"/>
      <c r="L3" s="1025"/>
    </row>
    <row r="4" spans="2:13" ht="20.25" customHeight="1" x14ac:dyDescent="0.25">
      <c r="B4" s="1026" t="s">
        <v>326</v>
      </c>
      <c r="C4" s="1027"/>
      <c r="D4" s="1027"/>
      <c r="E4" s="1027"/>
      <c r="F4" s="1027"/>
      <c r="G4" s="1027"/>
      <c r="H4" s="1028"/>
      <c r="I4" s="193" t="s">
        <v>591</v>
      </c>
      <c r="J4" s="193" t="s">
        <v>2</v>
      </c>
      <c r="K4" s="1032" t="s">
        <v>0</v>
      </c>
      <c r="L4" s="1033"/>
    </row>
    <row r="5" spans="2:13" ht="18.75" customHeight="1" x14ac:dyDescent="0.25">
      <c r="B5" s="1029"/>
      <c r="C5" s="1030"/>
      <c r="D5" s="1030"/>
      <c r="E5" s="1030"/>
      <c r="F5" s="1030"/>
      <c r="G5" s="1030"/>
      <c r="H5" s="1031"/>
      <c r="I5" s="192" t="s">
        <v>592</v>
      </c>
      <c r="J5" s="193">
        <v>2</v>
      </c>
      <c r="K5" s="1032" t="s">
        <v>376</v>
      </c>
      <c r="L5" s="1033"/>
    </row>
    <row r="6" spans="2:13" ht="24" customHeight="1" x14ac:dyDescent="0.25">
      <c r="B6" s="999" t="s">
        <v>545</v>
      </c>
      <c r="C6" s="1000"/>
      <c r="D6" s="1000"/>
      <c r="E6" s="1000"/>
      <c r="F6" s="1000"/>
      <c r="G6" s="1001"/>
      <c r="H6" s="999" t="s">
        <v>546</v>
      </c>
      <c r="I6" s="1000"/>
      <c r="J6" s="1000"/>
      <c r="K6" s="1000"/>
      <c r="L6" s="1001"/>
    </row>
    <row r="7" spans="2:13" x14ac:dyDescent="0.25">
      <c r="B7" s="999"/>
      <c r="C7" s="1000"/>
      <c r="D7" s="1000"/>
      <c r="E7" s="1000"/>
      <c r="F7" s="1000"/>
      <c r="G7" s="1001"/>
      <c r="H7" s="999"/>
      <c r="I7" s="1000"/>
      <c r="J7" s="1000"/>
      <c r="K7" s="1000"/>
      <c r="L7" s="1001"/>
    </row>
    <row r="8" spans="2:13" x14ac:dyDescent="0.25">
      <c r="B8" s="999"/>
      <c r="C8" s="1000"/>
      <c r="D8" s="1000"/>
      <c r="E8" s="1000"/>
      <c r="F8" s="1000"/>
      <c r="G8" s="1001"/>
      <c r="H8" s="999"/>
      <c r="I8" s="1000"/>
      <c r="J8" s="1000"/>
      <c r="K8" s="1000"/>
      <c r="L8" s="1001"/>
    </row>
    <row r="9" spans="2:13" ht="15" customHeight="1" x14ac:dyDescent="0.25">
      <c r="B9" s="999"/>
      <c r="C9" s="1000"/>
      <c r="D9" s="1000"/>
      <c r="E9" s="1000"/>
      <c r="F9" s="1000"/>
      <c r="G9" s="1001"/>
      <c r="H9" s="999"/>
      <c r="I9" s="1000"/>
      <c r="J9" s="1000"/>
      <c r="K9" s="1000"/>
      <c r="L9" s="1001"/>
    </row>
    <row r="10" spans="2:13" ht="15" customHeight="1" x14ac:dyDescent="0.25">
      <c r="B10" s="999"/>
      <c r="C10" s="1000"/>
      <c r="D10" s="1000"/>
      <c r="E10" s="1000"/>
      <c r="F10" s="1000"/>
      <c r="G10" s="1001"/>
      <c r="H10" s="999"/>
      <c r="I10" s="1000"/>
      <c r="J10" s="1000"/>
      <c r="K10" s="1000"/>
      <c r="L10" s="1001"/>
    </row>
    <row r="11" spans="2:13" ht="15" customHeight="1" x14ac:dyDescent="0.25">
      <c r="B11" s="999"/>
      <c r="C11" s="1000"/>
      <c r="D11" s="1000"/>
      <c r="E11" s="1000"/>
      <c r="F11" s="1000"/>
      <c r="G11" s="1001"/>
      <c r="H11" s="999"/>
      <c r="I11" s="1000"/>
      <c r="J11" s="1000"/>
      <c r="K11" s="1000"/>
      <c r="L11" s="1001"/>
    </row>
    <row r="12" spans="2:13" ht="15" customHeight="1" x14ac:dyDescent="0.25">
      <c r="B12" s="999"/>
      <c r="C12" s="1000"/>
      <c r="D12" s="1000"/>
      <c r="E12" s="1000"/>
      <c r="F12" s="1000"/>
      <c r="G12" s="1001"/>
      <c r="H12" s="999"/>
      <c r="I12" s="1000"/>
      <c r="J12" s="1000"/>
      <c r="K12" s="1000"/>
      <c r="L12" s="1001"/>
      <c r="M12" s="125" t="s">
        <v>643</v>
      </c>
    </row>
    <row r="13" spans="2:13" ht="15" customHeight="1" x14ac:dyDescent="0.25">
      <c r="B13" s="999"/>
      <c r="C13" s="1000"/>
      <c r="D13" s="1000"/>
      <c r="E13" s="1000"/>
      <c r="F13" s="1000"/>
      <c r="G13" s="1001"/>
      <c r="H13" s="999"/>
      <c r="I13" s="1000"/>
      <c r="J13" s="1000"/>
      <c r="K13" s="1000"/>
      <c r="L13" s="1001"/>
    </row>
    <row r="14" spans="2:13" ht="15" customHeight="1" x14ac:dyDescent="0.25">
      <c r="B14" s="999"/>
      <c r="C14" s="1000"/>
      <c r="D14" s="1000"/>
      <c r="E14" s="1000"/>
      <c r="F14" s="1000"/>
      <c r="G14" s="1001"/>
      <c r="H14" s="999"/>
      <c r="I14" s="1000"/>
      <c r="J14" s="1000"/>
      <c r="K14" s="1000"/>
      <c r="L14" s="1001"/>
    </row>
    <row r="15" spans="2:13" ht="15" customHeight="1" x14ac:dyDescent="0.25">
      <c r="B15" s="999"/>
      <c r="C15" s="1000"/>
      <c r="D15" s="1000"/>
      <c r="E15" s="1000"/>
      <c r="F15" s="1000"/>
      <c r="G15" s="1001"/>
      <c r="H15" s="999"/>
      <c r="I15" s="1000"/>
      <c r="J15" s="1000"/>
      <c r="K15" s="1000"/>
      <c r="L15" s="1001"/>
    </row>
    <row r="16" spans="2:13" ht="15" customHeight="1" x14ac:dyDescent="0.25">
      <c r="B16" s="999"/>
      <c r="C16" s="1000"/>
      <c r="D16" s="1000"/>
      <c r="E16" s="1000"/>
      <c r="F16" s="1000"/>
      <c r="G16" s="1001"/>
      <c r="H16" s="999"/>
      <c r="I16" s="1000"/>
      <c r="J16" s="1000"/>
      <c r="K16" s="1000"/>
      <c r="L16" s="1001"/>
    </row>
    <row r="17" spans="2:12" ht="15" customHeight="1" x14ac:dyDescent="0.25">
      <c r="B17" s="999"/>
      <c r="C17" s="1000"/>
      <c r="D17" s="1000"/>
      <c r="E17" s="1000"/>
      <c r="F17" s="1000"/>
      <c r="G17" s="1001"/>
      <c r="H17" s="999"/>
      <c r="I17" s="1000"/>
      <c r="J17" s="1000"/>
      <c r="K17" s="1000"/>
      <c r="L17" s="1001"/>
    </row>
    <row r="18" spans="2:12" ht="15" customHeight="1" x14ac:dyDescent="0.25">
      <c r="B18" s="999"/>
      <c r="C18" s="1000"/>
      <c r="D18" s="1000"/>
      <c r="E18" s="1000"/>
      <c r="F18" s="1000"/>
      <c r="G18" s="1001"/>
      <c r="H18" s="999"/>
      <c r="I18" s="1000"/>
      <c r="J18" s="1000"/>
      <c r="K18" s="1000"/>
      <c r="L18" s="1001"/>
    </row>
    <row r="19" spans="2:12" ht="15" customHeight="1" thickBot="1" x14ac:dyDescent="0.3">
      <c r="B19" s="999"/>
      <c r="C19" s="1000"/>
      <c r="D19" s="1000"/>
      <c r="E19" s="1000"/>
      <c r="F19" s="1000"/>
      <c r="G19" s="1001"/>
      <c r="H19" s="999"/>
      <c r="I19" s="1000"/>
      <c r="J19" s="1000"/>
      <c r="K19" s="1000"/>
      <c r="L19" s="1001"/>
    </row>
    <row r="20" spans="2:12" ht="15" customHeight="1" x14ac:dyDescent="0.25">
      <c r="B20" s="1002" t="s">
        <v>1003</v>
      </c>
      <c r="C20" s="1003"/>
      <c r="D20" s="1003"/>
      <c r="E20" s="1003"/>
      <c r="F20" s="1003"/>
      <c r="G20" s="1004"/>
      <c r="H20" s="1008" t="s">
        <v>1240</v>
      </c>
      <c r="I20" s="1009"/>
      <c r="J20" s="1009"/>
      <c r="K20" s="1009"/>
      <c r="L20" s="1010"/>
    </row>
    <row r="21" spans="2:12" ht="36.75" customHeight="1" thickBot="1" x14ac:dyDescent="0.3">
      <c r="B21" s="1005"/>
      <c r="C21" s="1006"/>
      <c r="D21" s="1006"/>
      <c r="E21" s="1006"/>
      <c r="F21" s="1006"/>
      <c r="G21" s="1007"/>
      <c r="H21" s="1011"/>
      <c r="I21" s="1012"/>
      <c r="J21" s="1012"/>
      <c r="K21" s="1012"/>
      <c r="L21" s="1013"/>
    </row>
    <row r="22" spans="2:12" ht="15" customHeight="1" x14ac:dyDescent="0.25">
      <c r="B22" s="996" t="s">
        <v>606</v>
      </c>
      <c r="C22" s="997"/>
      <c r="D22" s="997"/>
      <c r="E22" s="997"/>
      <c r="F22" s="997"/>
      <c r="G22" s="998"/>
      <c r="H22" s="996" t="s">
        <v>607</v>
      </c>
      <c r="I22" s="997"/>
      <c r="J22" s="997"/>
      <c r="K22" s="997"/>
      <c r="L22" s="998"/>
    </row>
    <row r="23" spans="2:12" ht="15" customHeight="1" x14ac:dyDescent="0.25">
      <c r="B23" s="999"/>
      <c r="C23" s="1000"/>
      <c r="D23" s="1000"/>
      <c r="E23" s="1000"/>
      <c r="F23" s="1000"/>
      <c r="G23" s="1001"/>
      <c r="H23" s="999"/>
      <c r="I23" s="1000"/>
      <c r="J23" s="1000"/>
      <c r="K23" s="1000"/>
      <c r="L23" s="1001"/>
    </row>
    <row r="24" spans="2:12" x14ac:dyDescent="0.25">
      <c r="B24" s="999"/>
      <c r="C24" s="1000"/>
      <c r="D24" s="1000"/>
      <c r="E24" s="1000"/>
      <c r="F24" s="1000"/>
      <c r="G24" s="1001"/>
      <c r="H24" s="999"/>
      <c r="I24" s="1000"/>
      <c r="J24" s="1000"/>
      <c r="K24" s="1000"/>
      <c r="L24" s="1001"/>
    </row>
    <row r="25" spans="2:12" ht="15" customHeight="1" x14ac:dyDescent="0.25">
      <c r="B25" s="999"/>
      <c r="C25" s="1000"/>
      <c r="D25" s="1000"/>
      <c r="E25" s="1000"/>
      <c r="F25" s="1000"/>
      <c r="G25" s="1001"/>
      <c r="H25" s="999"/>
      <c r="I25" s="1000"/>
      <c r="J25" s="1000"/>
      <c r="K25" s="1000"/>
      <c r="L25" s="1001"/>
    </row>
    <row r="26" spans="2:12" ht="15" customHeight="1" x14ac:dyDescent="0.25">
      <c r="B26" s="999"/>
      <c r="C26" s="1000"/>
      <c r="D26" s="1000"/>
      <c r="E26" s="1000"/>
      <c r="F26" s="1000"/>
      <c r="G26" s="1001"/>
      <c r="H26" s="999"/>
      <c r="I26" s="1000"/>
      <c r="J26" s="1000"/>
      <c r="K26" s="1000"/>
      <c r="L26" s="1001"/>
    </row>
    <row r="27" spans="2:12" ht="15" customHeight="1" x14ac:dyDescent="0.25">
      <c r="B27" s="999"/>
      <c r="C27" s="1000"/>
      <c r="D27" s="1000"/>
      <c r="E27" s="1000"/>
      <c r="F27" s="1000"/>
      <c r="G27" s="1001"/>
      <c r="H27" s="999"/>
      <c r="I27" s="1000"/>
      <c r="J27" s="1000"/>
      <c r="K27" s="1000"/>
      <c r="L27" s="1001"/>
    </row>
    <row r="28" spans="2:12" ht="15" customHeight="1" x14ac:dyDescent="0.25">
      <c r="B28" s="999"/>
      <c r="C28" s="1000"/>
      <c r="D28" s="1000"/>
      <c r="E28" s="1000"/>
      <c r="F28" s="1000"/>
      <c r="G28" s="1001"/>
      <c r="H28" s="999"/>
      <c r="I28" s="1000"/>
      <c r="J28" s="1000"/>
      <c r="K28" s="1000"/>
      <c r="L28" s="1001"/>
    </row>
    <row r="29" spans="2:12" ht="15" customHeight="1" x14ac:dyDescent="0.25">
      <c r="B29" s="999"/>
      <c r="C29" s="1000"/>
      <c r="D29" s="1000"/>
      <c r="E29" s="1000"/>
      <c r="F29" s="1000"/>
      <c r="G29" s="1001"/>
      <c r="H29" s="999"/>
      <c r="I29" s="1000"/>
      <c r="J29" s="1000"/>
      <c r="K29" s="1000"/>
      <c r="L29" s="1001"/>
    </row>
    <row r="30" spans="2:12" ht="15" customHeight="1" x14ac:dyDescent="0.25">
      <c r="B30" s="999"/>
      <c r="C30" s="1000"/>
      <c r="D30" s="1000"/>
      <c r="E30" s="1000"/>
      <c r="F30" s="1000"/>
      <c r="G30" s="1001"/>
      <c r="H30" s="999"/>
      <c r="I30" s="1000"/>
      <c r="J30" s="1000"/>
      <c r="K30" s="1000"/>
      <c r="L30" s="1001"/>
    </row>
    <row r="31" spans="2:12" ht="15" customHeight="1" x14ac:dyDescent="0.25">
      <c r="B31" s="999"/>
      <c r="C31" s="1000"/>
      <c r="D31" s="1000"/>
      <c r="E31" s="1000"/>
      <c r="F31" s="1000"/>
      <c r="G31" s="1001"/>
      <c r="H31" s="999"/>
      <c r="I31" s="1000"/>
      <c r="J31" s="1000"/>
      <c r="K31" s="1000"/>
      <c r="L31" s="1001"/>
    </row>
    <row r="32" spans="2:12" ht="15" customHeight="1" x14ac:dyDescent="0.25">
      <c r="B32" s="999"/>
      <c r="C32" s="1000"/>
      <c r="D32" s="1000"/>
      <c r="E32" s="1000"/>
      <c r="F32" s="1000"/>
      <c r="G32" s="1001"/>
      <c r="H32" s="999"/>
      <c r="I32" s="1000"/>
      <c r="J32" s="1000"/>
      <c r="K32" s="1000"/>
      <c r="L32" s="1001"/>
    </row>
    <row r="33" spans="2:12" ht="15" customHeight="1" x14ac:dyDescent="0.25">
      <c r="B33" s="999"/>
      <c r="C33" s="1000"/>
      <c r="D33" s="1000"/>
      <c r="E33" s="1000"/>
      <c r="F33" s="1000"/>
      <c r="G33" s="1001"/>
      <c r="H33" s="999"/>
      <c r="I33" s="1000"/>
      <c r="J33" s="1000"/>
      <c r="K33" s="1000"/>
      <c r="L33" s="1001"/>
    </row>
    <row r="34" spans="2:12" ht="15" customHeight="1" x14ac:dyDescent="0.25">
      <c r="B34" s="999"/>
      <c r="C34" s="1000"/>
      <c r="D34" s="1000"/>
      <c r="E34" s="1000"/>
      <c r="F34" s="1000"/>
      <c r="G34" s="1001"/>
      <c r="H34" s="999"/>
      <c r="I34" s="1000"/>
      <c r="J34" s="1000"/>
      <c r="K34" s="1000"/>
      <c r="L34" s="1001"/>
    </row>
    <row r="35" spans="2:12" ht="41.25" customHeight="1" thickBot="1" x14ac:dyDescent="0.3">
      <c r="B35" s="999"/>
      <c r="C35" s="1000"/>
      <c r="D35" s="1000"/>
      <c r="E35" s="1000"/>
      <c r="F35" s="1000"/>
      <c r="G35" s="1001"/>
      <c r="H35" s="999"/>
      <c r="I35" s="1000"/>
      <c r="J35" s="1000"/>
      <c r="K35" s="1000"/>
      <c r="L35" s="1001"/>
    </row>
    <row r="36" spans="2:12" ht="33.75" customHeight="1" x14ac:dyDescent="0.25">
      <c r="B36" s="1002" t="s">
        <v>1241</v>
      </c>
      <c r="C36" s="1003"/>
      <c r="D36" s="1003"/>
      <c r="E36" s="1003"/>
      <c r="F36" s="1003"/>
      <c r="G36" s="1004"/>
      <c r="H36" s="1008" t="s">
        <v>1242</v>
      </c>
      <c r="I36" s="1009"/>
      <c r="J36" s="1009"/>
      <c r="K36" s="1009"/>
      <c r="L36" s="1010"/>
    </row>
    <row r="37" spans="2:12" ht="15" customHeight="1" thickBot="1" x14ac:dyDescent="0.3">
      <c r="B37" s="1005"/>
      <c r="C37" s="1006"/>
      <c r="D37" s="1006"/>
      <c r="E37" s="1006"/>
      <c r="F37" s="1006"/>
      <c r="G37" s="1007"/>
      <c r="H37" s="1011"/>
      <c r="I37" s="1012"/>
      <c r="J37" s="1012"/>
      <c r="K37" s="1012"/>
      <c r="L37" s="1013"/>
    </row>
    <row r="38" spans="2:12" x14ac:dyDescent="0.25">
      <c r="B38" s="996" t="s">
        <v>606</v>
      </c>
      <c r="C38" s="997"/>
      <c r="D38" s="997"/>
      <c r="E38" s="997"/>
      <c r="F38" s="997"/>
      <c r="G38" s="998"/>
      <c r="H38" s="996" t="s">
        <v>607</v>
      </c>
      <c r="I38" s="997"/>
      <c r="J38" s="997"/>
      <c r="K38" s="997"/>
      <c r="L38" s="998"/>
    </row>
    <row r="39" spans="2:12" x14ac:dyDescent="0.25">
      <c r="B39" s="999"/>
      <c r="C39" s="1000"/>
      <c r="D39" s="1000"/>
      <c r="E39" s="1000"/>
      <c r="F39" s="1000"/>
      <c r="G39" s="1001"/>
      <c r="H39" s="999"/>
      <c r="I39" s="1000"/>
      <c r="J39" s="1000"/>
      <c r="K39" s="1000"/>
      <c r="L39" s="1001"/>
    </row>
    <row r="40" spans="2:12" x14ac:dyDescent="0.25">
      <c r="B40" s="999"/>
      <c r="C40" s="1000"/>
      <c r="D40" s="1000"/>
      <c r="E40" s="1000"/>
      <c r="F40" s="1000"/>
      <c r="G40" s="1001"/>
      <c r="H40" s="999"/>
      <c r="I40" s="1000"/>
      <c r="J40" s="1000"/>
      <c r="K40" s="1000"/>
      <c r="L40" s="1001"/>
    </row>
    <row r="41" spans="2:12" x14ac:dyDescent="0.25">
      <c r="B41" s="999"/>
      <c r="C41" s="1000"/>
      <c r="D41" s="1000"/>
      <c r="E41" s="1000"/>
      <c r="F41" s="1000"/>
      <c r="G41" s="1001"/>
      <c r="H41" s="999"/>
      <c r="I41" s="1000"/>
      <c r="J41" s="1000"/>
      <c r="K41" s="1000"/>
      <c r="L41" s="1001"/>
    </row>
    <row r="42" spans="2:12" x14ac:dyDescent="0.25">
      <c r="B42" s="999"/>
      <c r="C42" s="1000"/>
      <c r="D42" s="1000"/>
      <c r="E42" s="1000"/>
      <c r="F42" s="1000"/>
      <c r="G42" s="1001"/>
      <c r="H42" s="999"/>
      <c r="I42" s="1000"/>
      <c r="J42" s="1000"/>
      <c r="K42" s="1000"/>
      <c r="L42" s="1001"/>
    </row>
    <row r="43" spans="2:12" x14ac:dyDescent="0.25">
      <c r="B43" s="999"/>
      <c r="C43" s="1000"/>
      <c r="D43" s="1000"/>
      <c r="E43" s="1000"/>
      <c r="F43" s="1000"/>
      <c r="G43" s="1001"/>
      <c r="H43" s="999"/>
      <c r="I43" s="1000"/>
      <c r="J43" s="1000"/>
      <c r="K43" s="1000"/>
      <c r="L43" s="1001"/>
    </row>
    <row r="44" spans="2:12" x14ac:dyDescent="0.25">
      <c r="B44" s="999"/>
      <c r="C44" s="1000"/>
      <c r="D44" s="1000"/>
      <c r="E44" s="1000"/>
      <c r="F44" s="1000"/>
      <c r="G44" s="1001"/>
      <c r="H44" s="999"/>
      <c r="I44" s="1000"/>
      <c r="J44" s="1000"/>
      <c r="K44" s="1000"/>
      <c r="L44" s="1001"/>
    </row>
    <row r="45" spans="2:12" x14ac:dyDescent="0.25">
      <c r="B45" s="999"/>
      <c r="C45" s="1000"/>
      <c r="D45" s="1000"/>
      <c r="E45" s="1000"/>
      <c r="F45" s="1000"/>
      <c r="G45" s="1001"/>
      <c r="H45" s="999"/>
      <c r="I45" s="1000"/>
      <c r="J45" s="1000"/>
      <c r="K45" s="1000"/>
      <c r="L45" s="1001"/>
    </row>
    <row r="46" spans="2:12" x14ac:dyDescent="0.25">
      <c r="B46" s="999"/>
      <c r="C46" s="1000"/>
      <c r="D46" s="1000"/>
      <c r="E46" s="1000"/>
      <c r="F46" s="1000"/>
      <c r="G46" s="1001"/>
      <c r="H46" s="999"/>
      <c r="I46" s="1000"/>
      <c r="J46" s="1000"/>
      <c r="K46" s="1000"/>
      <c r="L46" s="1001"/>
    </row>
    <row r="47" spans="2:12" x14ac:dyDescent="0.25">
      <c r="B47" s="999"/>
      <c r="C47" s="1000"/>
      <c r="D47" s="1000"/>
      <c r="E47" s="1000"/>
      <c r="F47" s="1000"/>
      <c r="G47" s="1001"/>
      <c r="H47" s="999"/>
      <c r="I47" s="1000"/>
      <c r="J47" s="1000"/>
      <c r="K47" s="1000"/>
      <c r="L47" s="1001"/>
    </row>
    <row r="48" spans="2:12" x14ac:dyDescent="0.25">
      <c r="B48" s="999"/>
      <c r="C48" s="1000"/>
      <c r="D48" s="1000"/>
      <c r="E48" s="1000"/>
      <c r="F48" s="1000"/>
      <c r="G48" s="1001"/>
      <c r="H48" s="999"/>
      <c r="I48" s="1000"/>
      <c r="J48" s="1000"/>
      <c r="K48" s="1000"/>
      <c r="L48" s="1001"/>
    </row>
    <row r="49" spans="2:12" x14ac:dyDescent="0.25">
      <c r="B49" s="999"/>
      <c r="C49" s="1000"/>
      <c r="D49" s="1000"/>
      <c r="E49" s="1000"/>
      <c r="F49" s="1000"/>
      <c r="G49" s="1001"/>
      <c r="H49" s="999"/>
      <c r="I49" s="1000"/>
      <c r="J49" s="1000"/>
      <c r="K49" s="1000"/>
      <c r="L49" s="1001"/>
    </row>
    <row r="50" spans="2:12" x14ac:dyDescent="0.25">
      <c r="B50" s="999"/>
      <c r="C50" s="1000"/>
      <c r="D50" s="1000"/>
      <c r="E50" s="1000"/>
      <c r="F50" s="1000"/>
      <c r="G50" s="1001"/>
      <c r="H50" s="999"/>
      <c r="I50" s="1000"/>
      <c r="J50" s="1000"/>
      <c r="K50" s="1000"/>
      <c r="L50" s="1001"/>
    </row>
    <row r="51" spans="2:12" ht="47.25" customHeight="1" thickBot="1" x14ac:dyDescent="0.3">
      <c r="B51" s="999"/>
      <c r="C51" s="1000"/>
      <c r="D51" s="1000"/>
      <c r="E51" s="1000"/>
      <c r="F51" s="1000"/>
      <c r="G51" s="1001"/>
      <c r="H51" s="999"/>
      <c r="I51" s="1000"/>
      <c r="J51" s="1000"/>
      <c r="K51" s="1000"/>
      <c r="L51" s="1001"/>
    </row>
    <row r="52" spans="2:12" x14ac:dyDescent="0.25">
      <c r="B52" s="1002" t="s">
        <v>1243</v>
      </c>
      <c r="C52" s="1003"/>
      <c r="D52" s="1003"/>
      <c r="E52" s="1003"/>
      <c r="F52" s="1003"/>
      <c r="G52" s="1004"/>
      <c r="H52" s="1008" t="s">
        <v>1244</v>
      </c>
      <c r="I52" s="1009"/>
      <c r="J52" s="1009"/>
      <c r="K52" s="1009"/>
      <c r="L52" s="1010"/>
    </row>
    <row r="53" spans="2:12" ht="33.75" customHeight="1" thickBot="1" x14ac:dyDescent="0.3">
      <c r="B53" s="1005"/>
      <c r="C53" s="1006"/>
      <c r="D53" s="1006"/>
      <c r="E53" s="1006"/>
      <c r="F53" s="1006"/>
      <c r="G53" s="1007"/>
      <c r="H53" s="1011"/>
      <c r="I53" s="1012"/>
      <c r="J53" s="1012"/>
      <c r="K53" s="1012"/>
      <c r="L53" s="1013"/>
    </row>
    <row r="54" spans="2:12" x14ac:dyDescent="0.25">
      <c r="B54" s="996" t="s">
        <v>606</v>
      </c>
      <c r="C54" s="997"/>
      <c r="D54" s="997"/>
      <c r="E54" s="997"/>
      <c r="F54" s="997"/>
      <c r="G54" s="998"/>
      <c r="H54" s="996" t="s">
        <v>607</v>
      </c>
      <c r="I54" s="997"/>
      <c r="J54" s="997"/>
      <c r="K54" s="997"/>
      <c r="L54" s="998"/>
    </row>
    <row r="55" spans="2:12" x14ac:dyDescent="0.25">
      <c r="B55" s="999"/>
      <c r="C55" s="1000"/>
      <c r="D55" s="1000"/>
      <c r="E55" s="1000"/>
      <c r="F55" s="1000"/>
      <c r="G55" s="1001"/>
      <c r="H55" s="999"/>
      <c r="I55" s="1000"/>
      <c r="J55" s="1000"/>
      <c r="K55" s="1000"/>
      <c r="L55" s="1001"/>
    </row>
    <row r="56" spans="2:12" x14ac:dyDescent="0.25">
      <c r="B56" s="999"/>
      <c r="C56" s="1000"/>
      <c r="D56" s="1000"/>
      <c r="E56" s="1000"/>
      <c r="F56" s="1000"/>
      <c r="G56" s="1001"/>
      <c r="H56" s="999"/>
      <c r="I56" s="1000"/>
      <c r="J56" s="1000"/>
      <c r="K56" s="1000"/>
      <c r="L56" s="1001"/>
    </row>
    <row r="57" spans="2:12" x14ac:dyDescent="0.25">
      <c r="B57" s="999"/>
      <c r="C57" s="1000"/>
      <c r="D57" s="1000"/>
      <c r="E57" s="1000"/>
      <c r="F57" s="1000"/>
      <c r="G57" s="1001"/>
      <c r="H57" s="999"/>
      <c r="I57" s="1000"/>
      <c r="J57" s="1000"/>
      <c r="K57" s="1000"/>
      <c r="L57" s="1001"/>
    </row>
    <row r="58" spans="2:12" x14ac:dyDescent="0.25">
      <c r="B58" s="999"/>
      <c r="C58" s="1000"/>
      <c r="D58" s="1000"/>
      <c r="E58" s="1000"/>
      <c r="F58" s="1000"/>
      <c r="G58" s="1001"/>
      <c r="H58" s="999"/>
      <c r="I58" s="1000"/>
      <c r="J58" s="1000"/>
      <c r="K58" s="1000"/>
      <c r="L58" s="1001"/>
    </row>
    <row r="59" spans="2:12" x14ac:dyDescent="0.25">
      <c r="B59" s="999"/>
      <c r="C59" s="1000"/>
      <c r="D59" s="1000"/>
      <c r="E59" s="1000"/>
      <c r="F59" s="1000"/>
      <c r="G59" s="1001"/>
      <c r="H59" s="999"/>
      <c r="I59" s="1000"/>
      <c r="J59" s="1000"/>
      <c r="K59" s="1000"/>
      <c r="L59" s="1001"/>
    </row>
    <row r="60" spans="2:12" x14ac:dyDescent="0.25">
      <c r="B60" s="999"/>
      <c r="C60" s="1000"/>
      <c r="D60" s="1000"/>
      <c r="E60" s="1000"/>
      <c r="F60" s="1000"/>
      <c r="G60" s="1001"/>
      <c r="H60" s="999"/>
      <c r="I60" s="1000"/>
      <c r="J60" s="1000"/>
      <c r="K60" s="1000"/>
      <c r="L60" s="1001"/>
    </row>
    <row r="61" spans="2:12" x14ac:dyDescent="0.25">
      <c r="B61" s="999"/>
      <c r="C61" s="1000"/>
      <c r="D61" s="1000"/>
      <c r="E61" s="1000"/>
      <c r="F61" s="1000"/>
      <c r="G61" s="1001"/>
      <c r="H61" s="999"/>
      <c r="I61" s="1000"/>
      <c r="J61" s="1000"/>
      <c r="K61" s="1000"/>
      <c r="L61" s="1001"/>
    </row>
    <row r="62" spans="2:12" x14ac:dyDescent="0.25">
      <c r="B62" s="999"/>
      <c r="C62" s="1000"/>
      <c r="D62" s="1000"/>
      <c r="E62" s="1000"/>
      <c r="F62" s="1000"/>
      <c r="G62" s="1001"/>
      <c r="H62" s="999"/>
      <c r="I62" s="1000"/>
      <c r="J62" s="1000"/>
      <c r="K62" s="1000"/>
      <c r="L62" s="1001"/>
    </row>
    <row r="63" spans="2:12" x14ac:dyDescent="0.25">
      <c r="B63" s="999"/>
      <c r="C63" s="1000"/>
      <c r="D63" s="1000"/>
      <c r="E63" s="1000"/>
      <c r="F63" s="1000"/>
      <c r="G63" s="1001"/>
      <c r="H63" s="999"/>
      <c r="I63" s="1000"/>
      <c r="J63" s="1000"/>
      <c r="K63" s="1000"/>
      <c r="L63" s="1001"/>
    </row>
    <row r="64" spans="2:12" x14ac:dyDescent="0.25">
      <c r="B64" s="999"/>
      <c r="C64" s="1000"/>
      <c r="D64" s="1000"/>
      <c r="E64" s="1000"/>
      <c r="F64" s="1000"/>
      <c r="G64" s="1001"/>
      <c r="H64" s="999"/>
      <c r="I64" s="1000"/>
      <c r="J64" s="1000"/>
      <c r="K64" s="1000"/>
      <c r="L64" s="1001"/>
    </row>
    <row r="65" spans="2:12" x14ac:dyDescent="0.25">
      <c r="B65" s="999"/>
      <c r="C65" s="1000"/>
      <c r="D65" s="1000"/>
      <c r="E65" s="1000"/>
      <c r="F65" s="1000"/>
      <c r="G65" s="1001"/>
      <c r="H65" s="999"/>
      <c r="I65" s="1000"/>
      <c r="J65" s="1000"/>
      <c r="K65" s="1000"/>
      <c r="L65" s="1001"/>
    </row>
    <row r="66" spans="2:12" x14ac:dyDescent="0.25">
      <c r="B66" s="999"/>
      <c r="C66" s="1000"/>
      <c r="D66" s="1000"/>
      <c r="E66" s="1000"/>
      <c r="F66" s="1000"/>
      <c r="G66" s="1001"/>
      <c r="H66" s="999"/>
      <c r="I66" s="1000"/>
      <c r="J66" s="1000"/>
      <c r="K66" s="1000"/>
      <c r="L66" s="1001"/>
    </row>
    <row r="67" spans="2:12" ht="48.75" customHeight="1" thickBot="1" x14ac:dyDescent="0.3">
      <c r="B67" s="999"/>
      <c r="C67" s="1000"/>
      <c r="D67" s="1000"/>
      <c r="E67" s="1000"/>
      <c r="F67" s="1000"/>
      <c r="G67" s="1001"/>
      <c r="H67" s="999"/>
      <c r="I67" s="1000"/>
      <c r="J67" s="1000"/>
      <c r="K67" s="1000"/>
      <c r="L67" s="1001"/>
    </row>
    <row r="68" spans="2:12" x14ac:dyDescent="0.25">
      <c r="B68" s="1002" t="s">
        <v>1245</v>
      </c>
      <c r="C68" s="1003"/>
      <c r="D68" s="1003"/>
      <c r="E68" s="1003"/>
      <c r="F68" s="1003"/>
      <c r="G68" s="1004"/>
      <c r="H68" s="1008"/>
      <c r="I68" s="1009"/>
      <c r="J68" s="1009"/>
      <c r="K68" s="1009"/>
      <c r="L68" s="1010"/>
    </row>
    <row r="69" spans="2:12" ht="40.5" customHeight="1" thickBot="1" x14ac:dyDescent="0.3">
      <c r="B69" s="1005"/>
      <c r="C69" s="1006"/>
      <c r="D69" s="1006"/>
      <c r="E69" s="1006"/>
      <c r="F69" s="1006"/>
      <c r="G69" s="1007"/>
      <c r="H69" s="1011"/>
      <c r="I69" s="1012"/>
      <c r="J69" s="1012"/>
      <c r="K69" s="1012"/>
      <c r="L69" s="1013"/>
    </row>
  </sheetData>
  <mergeCells count="23">
    <mergeCell ref="B1:L2"/>
    <mergeCell ref="B3:E3"/>
    <mergeCell ref="G3:I3"/>
    <mergeCell ref="J3:L3"/>
    <mergeCell ref="B4:H5"/>
    <mergeCell ref="K4:L4"/>
    <mergeCell ref="K5:L5"/>
    <mergeCell ref="B6:G19"/>
    <mergeCell ref="H6:L19"/>
    <mergeCell ref="B20:G21"/>
    <mergeCell ref="H20:L21"/>
    <mergeCell ref="B22:G35"/>
    <mergeCell ref="H22:L35"/>
    <mergeCell ref="B54:G67"/>
    <mergeCell ref="H54:L67"/>
    <mergeCell ref="B68:G69"/>
    <mergeCell ref="H68:L69"/>
    <mergeCell ref="B36:G37"/>
    <mergeCell ref="H36:L37"/>
    <mergeCell ref="B38:G51"/>
    <mergeCell ref="H38:L51"/>
    <mergeCell ref="B52:G53"/>
    <mergeCell ref="H52:L53"/>
  </mergeCells>
  <pageMargins left="0.7" right="0.7" top="0.75" bottom="0.75" header="0.3" footer="0.3"/>
  <pageSetup paperSize="9" orientation="portrait" horizontalDpi="0"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M133"/>
  <sheetViews>
    <sheetView view="pageBreakPreview" topLeftCell="A49" zoomScale="85" zoomScaleNormal="85" zoomScaleSheetLayoutView="85" zoomScalePageLayoutView="110" workbookViewId="0">
      <selection activeCell="B102" sqref="B102:G115"/>
    </sheetView>
  </sheetViews>
  <sheetFormatPr baseColWidth="10" defaultColWidth="11.42578125" defaultRowHeight="15" x14ac:dyDescent="0.25"/>
  <cols>
    <col min="1" max="1" width="3.7109375" style="126" customWidth="1"/>
    <col min="2" max="2" width="4.7109375" style="126" customWidth="1"/>
    <col min="3" max="3" width="8.28515625" style="126" customWidth="1"/>
    <col min="4" max="4" width="8" style="126" customWidth="1"/>
    <col min="5" max="5" width="11.42578125" style="126"/>
    <col min="6" max="6" width="12" style="126" customWidth="1"/>
    <col min="7" max="7" width="9.5703125" style="126" customWidth="1"/>
    <col min="8" max="8" width="8.5703125" style="126" customWidth="1"/>
    <col min="9" max="9" width="22.42578125" style="126" customWidth="1"/>
    <col min="10" max="10" width="13" style="126" customWidth="1"/>
    <col min="11" max="11" width="13.42578125" style="126" customWidth="1"/>
    <col min="12" max="12" width="9.5703125" style="126" customWidth="1"/>
    <col min="13" max="13" width="11.42578125" style="126" hidden="1" customWidth="1"/>
    <col min="14" max="16384" width="11.42578125"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x14ac:dyDescent="0.25">
      <c r="B3" s="1020" t="s">
        <v>374</v>
      </c>
      <c r="C3" s="1021"/>
      <c r="D3" s="1021"/>
      <c r="E3" s="1022"/>
      <c r="F3" s="189">
        <v>44070</v>
      </c>
      <c r="G3" s="1020" t="s">
        <v>375</v>
      </c>
      <c r="H3" s="1021"/>
      <c r="I3" s="1022"/>
      <c r="J3" s="1035">
        <v>44076</v>
      </c>
      <c r="K3" s="1036"/>
      <c r="L3" s="1037"/>
    </row>
    <row r="4" spans="2:12" ht="24.95" customHeight="1" x14ac:dyDescent="0.25">
      <c r="B4" s="1026" t="s">
        <v>326</v>
      </c>
      <c r="C4" s="1027"/>
      <c r="D4" s="1027"/>
      <c r="E4" s="1027"/>
      <c r="F4" s="1027"/>
      <c r="G4" s="1027"/>
      <c r="H4" s="1028"/>
      <c r="I4" s="155" t="s">
        <v>591</v>
      </c>
      <c r="J4" s="155" t="s">
        <v>2</v>
      </c>
      <c r="K4" s="1032" t="s">
        <v>0</v>
      </c>
      <c r="L4" s="1033"/>
    </row>
    <row r="5" spans="2:12" ht="24.95" customHeight="1" x14ac:dyDescent="0.25">
      <c r="B5" s="1029"/>
      <c r="C5" s="1030"/>
      <c r="D5" s="1030"/>
      <c r="E5" s="1030"/>
      <c r="F5" s="1030"/>
      <c r="G5" s="1030"/>
      <c r="H5" s="1031"/>
      <c r="I5" s="127" t="s">
        <v>592</v>
      </c>
      <c r="J5" s="155">
        <v>2</v>
      </c>
      <c r="K5" s="1020" t="s">
        <v>376</v>
      </c>
      <c r="L5" s="1021"/>
    </row>
    <row r="6" spans="2:12" ht="15.75" customHeight="1" x14ac:dyDescent="0.25">
      <c r="B6" s="999" t="s">
        <v>545</v>
      </c>
      <c r="C6" s="1000"/>
      <c r="D6" s="1000"/>
      <c r="E6" s="1000"/>
      <c r="F6" s="1000"/>
      <c r="G6" s="1001"/>
      <c r="H6" s="999" t="s">
        <v>546</v>
      </c>
      <c r="I6" s="1000"/>
      <c r="J6" s="1000"/>
      <c r="K6" s="1000"/>
      <c r="L6" s="1001"/>
    </row>
    <row r="7" spans="2:12" x14ac:dyDescent="0.25">
      <c r="B7" s="999"/>
      <c r="C7" s="1000"/>
      <c r="D7" s="1000"/>
      <c r="E7" s="1000"/>
      <c r="F7" s="1000"/>
      <c r="G7" s="1001"/>
      <c r="H7" s="999"/>
      <c r="I7" s="1000"/>
      <c r="J7" s="1000"/>
      <c r="K7" s="1000"/>
      <c r="L7" s="1001"/>
    </row>
    <row r="8" spans="2:12"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x14ac:dyDescent="0.25">
      <c r="B15" s="999"/>
      <c r="C15" s="1000"/>
      <c r="D15" s="1000"/>
      <c r="E15" s="1000"/>
      <c r="F15" s="1000"/>
      <c r="G15" s="1001"/>
      <c r="H15" s="999"/>
      <c r="I15" s="1000"/>
      <c r="J15" s="1000"/>
      <c r="K15" s="1000"/>
      <c r="L15" s="1001"/>
    </row>
    <row r="16" spans="2:12" x14ac:dyDescent="0.25">
      <c r="B16" s="999"/>
      <c r="C16" s="1000"/>
      <c r="D16" s="1000"/>
      <c r="E16" s="1000"/>
      <c r="F16" s="1000"/>
      <c r="G16" s="1001"/>
      <c r="H16" s="999"/>
      <c r="I16" s="1000"/>
      <c r="J16" s="1000"/>
      <c r="K16" s="1000"/>
      <c r="L16" s="1001"/>
    </row>
    <row r="17" spans="2:13" x14ac:dyDescent="0.25">
      <c r="B17" s="999"/>
      <c r="C17" s="1000"/>
      <c r="D17" s="1000"/>
      <c r="E17" s="1000"/>
      <c r="F17" s="1000"/>
      <c r="G17" s="1001"/>
      <c r="H17" s="999"/>
      <c r="I17" s="1000"/>
      <c r="J17" s="1000"/>
      <c r="K17" s="1000"/>
      <c r="L17" s="1001"/>
    </row>
    <row r="18" spans="2:13" x14ac:dyDescent="0.25">
      <c r="B18" s="999"/>
      <c r="C18" s="1000"/>
      <c r="D18" s="1000"/>
      <c r="E18" s="1000"/>
      <c r="F18" s="1000"/>
      <c r="G18" s="1001"/>
      <c r="H18" s="999"/>
      <c r="I18" s="1000"/>
      <c r="J18" s="1000"/>
      <c r="K18" s="1000"/>
      <c r="L18" s="1001"/>
    </row>
    <row r="19" spans="2:13" x14ac:dyDescent="0.25">
      <c r="B19" s="999"/>
      <c r="C19" s="1000"/>
      <c r="D19" s="1000"/>
      <c r="E19" s="1000"/>
      <c r="F19" s="1000"/>
      <c r="G19" s="1001"/>
      <c r="H19" s="999"/>
      <c r="I19" s="1000"/>
      <c r="J19" s="1000"/>
      <c r="K19" s="1000"/>
      <c r="L19" s="1001"/>
    </row>
    <row r="20" spans="2:13" ht="25.15" customHeight="1" x14ac:dyDescent="0.25">
      <c r="B20" s="1034" t="s">
        <v>1182</v>
      </c>
      <c r="C20" s="1034"/>
      <c r="D20" s="1034"/>
      <c r="E20" s="1034"/>
      <c r="F20" s="1034"/>
      <c r="G20" s="1034"/>
      <c r="H20" s="1034" t="s">
        <v>1182</v>
      </c>
      <c r="I20" s="1034"/>
      <c r="J20" s="1034"/>
      <c r="K20" s="1034"/>
      <c r="L20" s="1034"/>
      <c r="M20" s="1034"/>
    </row>
    <row r="21" spans="2:13" ht="18" customHeight="1" thickBot="1" x14ac:dyDescent="0.3">
      <c r="B21" s="1034"/>
      <c r="C21" s="1034"/>
      <c r="D21" s="1034"/>
      <c r="E21" s="1034"/>
      <c r="F21" s="1034"/>
      <c r="G21" s="1034"/>
      <c r="H21" s="1034"/>
      <c r="I21" s="1034"/>
      <c r="J21" s="1034"/>
      <c r="K21" s="1034"/>
      <c r="L21" s="1034"/>
      <c r="M21" s="1034"/>
    </row>
    <row r="22" spans="2:13" ht="15.75" customHeight="1" x14ac:dyDescent="0.25">
      <c r="B22" s="996" t="s">
        <v>606</v>
      </c>
      <c r="C22" s="997"/>
      <c r="D22" s="997"/>
      <c r="E22" s="997"/>
      <c r="F22" s="997"/>
      <c r="G22" s="998"/>
      <c r="H22" s="996" t="s">
        <v>607</v>
      </c>
      <c r="I22" s="997"/>
      <c r="J22" s="997"/>
      <c r="K22" s="997"/>
      <c r="L22" s="998"/>
    </row>
    <row r="23" spans="2:13" x14ac:dyDescent="0.25">
      <c r="B23" s="999"/>
      <c r="C23" s="1000"/>
      <c r="D23" s="1000"/>
      <c r="E23" s="1000"/>
      <c r="F23" s="1000"/>
      <c r="G23" s="1001"/>
      <c r="H23" s="999"/>
      <c r="I23" s="1000"/>
      <c r="J23" s="1000"/>
      <c r="K23" s="1000"/>
      <c r="L23" s="1001"/>
    </row>
    <row r="24" spans="2:13" x14ac:dyDescent="0.25">
      <c r="B24" s="999"/>
      <c r="C24" s="1000"/>
      <c r="D24" s="1000"/>
      <c r="E24" s="1000"/>
      <c r="F24" s="1000"/>
      <c r="G24" s="1001"/>
      <c r="H24" s="999"/>
      <c r="I24" s="1000"/>
      <c r="J24" s="1000"/>
      <c r="K24" s="1000"/>
      <c r="L24" s="1001"/>
    </row>
    <row r="25" spans="2:13" x14ac:dyDescent="0.25">
      <c r="B25" s="999"/>
      <c r="C25" s="1000"/>
      <c r="D25" s="1000"/>
      <c r="E25" s="1000"/>
      <c r="F25" s="1000"/>
      <c r="G25" s="1001"/>
      <c r="H25" s="999"/>
      <c r="I25" s="1000"/>
      <c r="J25" s="1000"/>
      <c r="K25" s="1000"/>
      <c r="L25" s="1001"/>
    </row>
    <row r="26" spans="2:13" x14ac:dyDescent="0.25">
      <c r="B26" s="999"/>
      <c r="C26" s="1000"/>
      <c r="D26" s="1000"/>
      <c r="E26" s="1000"/>
      <c r="F26" s="1000"/>
      <c r="G26" s="1001"/>
      <c r="H26" s="999"/>
      <c r="I26" s="1000"/>
      <c r="J26" s="1000"/>
      <c r="K26" s="1000"/>
      <c r="L26" s="1001"/>
    </row>
    <row r="27" spans="2:13" x14ac:dyDescent="0.25">
      <c r="B27" s="999"/>
      <c r="C27" s="1000"/>
      <c r="D27" s="1000"/>
      <c r="E27" s="1000"/>
      <c r="F27" s="1000"/>
      <c r="G27" s="1001"/>
      <c r="H27" s="999"/>
      <c r="I27" s="1000"/>
      <c r="J27" s="1000"/>
      <c r="K27" s="1000"/>
      <c r="L27" s="1001"/>
    </row>
    <row r="28" spans="2:13" x14ac:dyDescent="0.25">
      <c r="B28" s="999"/>
      <c r="C28" s="1000"/>
      <c r="D28" s="1000"/>
      <c r="E28" s="1000"/>
      <c r="F28" s="1000"/>
      <c r="G28" s="1001"/>
      <c r="H28" s="999"/>
      <c r="I28" s="1000"/>
      <c r="J28" s="1000"/>
      <c r="K28" s="1000"/>
      <c r="L28" s="1001"/>
    </row>
    <row r="29" spans="2:13" x14ac:dyDescent="0.25">
      <c r="B29" s="999"/>
      <c r="C29" s="1000"/>
      <c r="D29" s="1000"/>
      <c r="E29" s="1000"/>
      <c r="F29" s="1000"/>
      <c r="G29" s="1001"/>
      <c r="H29" s="999"/>
      <c r="I29" s="1000"/>
      <c r="J29" s="1000"/>
      <c r="K29" s="1000"/>
      <c r="L29" s="1001"/>
    </row>
    <row r="30" spans="2:13" x14ac:dyDescent="0.25">
      <c r="B30" s="999"/>
      <c r="C30" s="1000"/>
      <c r="D30" s="1000"/>
      <c r="E30" s="1000"/>
      <c r="F30" s="1000"/>
      <c r="G30" s="1001"/>
      <c r="H30" s="999"/>
      <c r="I30" s="1000"/>
      <c r="J30" s="1000"/>
      <c r="K30" s="1000"/>
      <c r="L30" s="1001"/>
    </row>
    <row r="31" spans="2:13" x14ac:dyDescent="0.25">
      <c r="B31" s="999"/>
      <c r="C31" s="1000"/>
      <c r="D31" s="1000"/>
      <c r="E31" s="1000"/>
      <c r="F31" s="1000"/>
      <c r="G31" s="1001"/>
      <c r="H31" s="999"/>
      <c r="I31" s="1000"/>
      <c r="J31" s="1000"/>
      <c r="K31" s="1000"/>
      <c r="L31" s="1001"/>
    </row>
    <row r="32" spans="2:13" x14ac:dyDescent="0.25">
      <c r="B32" s="999"/>
      <c r="C32" s="1000"/>
      <c r="D32" s="1000"/>
      <c r="E32" s="1000"/>
      <c r="F32" s="1000"/>
      <c r="G32" s="1001"/>
      <c r="H32" s="999"/>
      <c r="I32" s="1000"/>
      <c r="J32" s="1000"/>
      <c r="K32" s="1000"/>
      <c r="L32" s="1001"/>
    </row>
    <row r="33" spans="2:13" x14ac:dyDescent="0.25">
      <c r="B33" s="999"/>
      <c r="C33" s="1000"/>
      <c r="D33" s="1000"/>
      <c r="E33" s="1000"/>
      <c r="F33" s="1000"/>
      <c r="G33" s="1001"/>
      <c r="H33" s="999"/>
      <c r="I33" s="1000"/>
      <c r="J33" s="1000"/>
      <c r="K33" s="1000"/>
      <c r="L33" s="1001"/>
    </row>
    <row r="34" spans="2:13" x14ac:dyDescent="0.25">
      <c r="B34" s="999"/>
      <c r="C34" s="1000"/>
      <c r="D34" s="1000"/>
      <c r="E34" s="1000"/>
      <c r="F34" s="1000"/>
      <c r="G34" s="1001"/>
      <c r="H34" s="999"/>
      <c r="I34" s="1000"/>
      <c r="J34" s="1000"/>
      <c r="K34" s="1000"/>
      <c r="L34" s="1001"/>
    </row>
    <row r="35" spans="2:13" ht="15.75" thickBot="1" x14ac:dyDescent="0.3">
      <c r="B35" s="999"/>
      <c r="C35" s="1000"/>
      <c r="D35" s="1000"/>
      <c r="E35" s="1000"/>
      <c r="F35" s="1000"/>
      <c r="G35" s="1001"/>
      <c r="H35" s="999"/>
      <c r="I35" s="1000"/>
      <c r="J35" s="1000"/>
      <c r="K35" s="1000"/>
      <c r="L35" s="1001"/>
    </row>
    <row r="36" spans="2:13" ht="21.6" customHeight="1" x14ac:dyDescent="0.25">
      <c r="B36" s="1038" t="s">
        <v>1182</v>
      </c>
      <c r="C36" s="1039"/>
      <c r="D36" s="1039"/>
      <c r="E36" s="1039"/>
      <c r="F36" s="1039"/>
      <c r="G36" s="1040"/>
      <c r="H36" s="1044" t="s">
        <v>1182</v>
      </c>
      <c r="I36" s="1034"/>
      <c r="J36" s="1034"/>
      <c r="K36" s="1034"/>
      <c r="L36" s="1034"/>
      <c r="M36" s="1045"/>
    </row>
    <row r="37" spans="2:13" ht="26.45" customHeight="1" thickBot="1" x14ac:dyDescent="0.3">
      <c r="B37" s="1041"/>
      <c r="C37" s="1042"/>
      <c r="D37" s="1042"/>
      <c r="E37" s="1042"/>
      <c r="F37" s="1042"/>
      <c r="G37" s="1043"/>
      <c r="H37" s="1041"/>
      <c r="I37" s="1042"/>
      <c r="J37" s="1042"/>
      <c r="K37" s="1042"/>
      <c r="L37" s="1042"/>
      <c r="M37" s="1043"/>
    </row>
    <row r="38" spans="2:13" x14ac:dyDescent="0.25">
      <c r="B38" s="996" t="s">
        <v>608</v>
      </c>
      <c r="C38" s="997"/>
      <c r="D38" s="997"/>
      <c r="E38" s="997"/>
      <c r="F38" s="997"/>
      <c r="G38" s="998"/>
      <c r="H38" s="996" t="s">
        <v>609</v>
      </c>
      <c r="I38" s="997"/>
      <c r="J38" s="997"/>
      <c r="K38" s="997"/>
      <c r="L38" s="998"/>
    </row>
    <row r="39" spans="2:13" x14ac:dyDescent="0.25">
      <c r="B39" s="999"/>
      <c r="C39" s="1000"/>
      <c r="D39" s="1000"/>
      <c r="E39" s="1000"/>
      <c r="F39" s="1000"/>
      <c r="G39" s="1001"/>
      <c r="H39" s="999"/>
      <c r="I39" s="1000"/>
      <c r="J39" s="1000"/>
      <c r="K39" s="1000"/>
      <c r="L39" s="1001"/>
    </row>
    <row r="40" spans="2:13" x14ac:dyDescent="0.25">
      <c r="B40" s="999"/>
      <c r="C40" s="1000"/>
      <c r="D40" s="1000"/>
      <c r="E40" s="1000"/>
      <c r="F40" s="1000"/>
      <c r="G40" s="1001"/>
      <c r="H40" s="999"/>
      <c r="I40" s="1000"/>
      <c r="J40" s="1000"/>
      <c r="K40" s="1000"/>
      <c r="L40" s="1001"/>
    </row>
    <row r="41" spans="2:13" x14ac:dyDescent="0.25">
      <c r="B41" s="999"/>
      <c r="C41" s="1000"/>
      <c r="D41" s="1000"/>
      <c r="E41" s="1000"/>
      <c r="F41" s="1000"/>
      <c r="G41" s="1001"/>
      <c r="H41" s="999"/>
      <c r="I41" s="1000"/>
      <c r="J41" s="1000"/>
      <c r="K41" s="1000"/>
      <c r="L41" s="1001"/>
    </row>
    <row r="42" spans="2:13" x14ac:dyDescent="0.25">
      <c r="B42" s="999"/>
      <c r="C42" s="1000"/>
      <c r="D42" s="1000"/>
      <c r="E42" s="1000"/>
      <c r="F42" s="1000"/>
      <c r="G42" s="1001"/>
      <c r="H42" s="999"/>
      <c r="I42" s="1000"/>
      <c r="J42" s="1000"/>
      <c r="K42" s="1000"/>
      <c r="L42" s="1001"/>
    </row>
    <row r="43" spans="2:13" x14ac:dyDescent="0.25">
      <c r="B43" s="999"/>
      <c r="C43" s="1000"/>
      <c r="D43" s="1000"/>
      <c r="E43" s="1000"/>
      <c r="F43" s="1000"/>
      <c r="G43" s="1001"/>
      <c r="H43" s="999"/>
      <c r="I43" s="1000"/>
      <c r="J43" s="1000"/>
      <c r="K43" s="1000"/>
      <c r="L43" s="1001"/>
    </row>
    <row r="44" spans="2:13" x14ac:dyDescent="0.25">
      <c r="B44" s="999"/>
      <c r="C44" s="1000"/>
      <c r="D44" s="1000"/>
      <c r="E44" s="1000"/>
      <c r="F44" s="1000"/>
      <c r="G44" s="1001"/>
      <c r="H44" s="999"/>
      <c r="I44" s="1000"/>
      <c r="J44" s="1000"/>
      <c r="K44" s="1000"/>
      <c r="L44" s="1001"/>
    </row>
    <row r="45" spans="2:13" x14ac:dyDescent="0.25">
      <c r="B45" s="999"/>
      <c r="C45" s="1000"/>
      <c r="D45" s="1000"/>
      <c r="E45" s="1000"/>
      <c r="F45" s="1000"/>
      <c r="G45" s="1001"/>
      <c r="H45" s="999"/>
      <c r="I45" s="1000"/>
      <c r="J45" s="1000"/>
      <c r="K45" s="1000"/>
      <c r="L45" s="1001"/>
    </row>
    <row r="46" spans="2:13" x14ac:dyDescent="0.25">
      <c r="B46" s="999"/>
      <c r="C46" s="1000"/>
      <c r="D46" s="1000"/>
      <c r="E46" s="1000"/>
      <c r="F46" s="1000"/>
      <c r="G46" s="1001"/>
      <c r="H46" s="999"/>
      <c r="I46" s="1000"/>
      <c r="J46" s="1000"/>
      <c r="K46" s="1000"/>
      <c r="L46" s="1001"/>
    </row>
    <row r="47" spans="2:13" x14ac:dyDescent="0.25">
      <c r="B47" s="999"/>
      <c r="C47" s="1000"/>
      <c r="D47" s="1000"/>
      <c r="E47" s="1000"/>
      <c r="F47" s="1000"/>
      <c r="G47" s="1001"/>
      <c r="H47" s="999"/>
      <c r="I47" s="1000"/>
      <c r="J47" s="1000"/>
      <c r="K47" s="1000"/>
      <c r="L47" s="1001"/>
    </row>
    <row r="48" spans="2:13" x14ac:dyDescent="0.25">
      <c r="B48" s="999"/>
      <c r="C48" s="1000"/>
      <c r="D48" s="1000"/>
      <c r="E48" s="1000"/>
      <c r="F48" s="1000"/>
      <c r="G48" s="1001"/>
      <c r="H48" s="999"/>
      <c r="I48" s="1000"/>
      <c r="J48" s="1000"/>
      <c r="K48" s="1000"/>
      <c r="L48" s="1001"/>
    </row>
    <row r="49" spans="2:13" x14ac:dyDescent="0.25">
      <c r="B49" s="999"/>
      <c r="C49" s="1000"/>
      <c r="D49" s="1000"/>
      <c r="E49" s="1000"/>
      <c r="F49" s="1000"/>
      <c r="G49" s="1001"/>
      <c r="H49" s="999"/>
      <c r="I49" s="1000"/>
      <c r="J49" s="1000"/>
      <c r="K49" s="1000"/>
      <c r="L49" s="1001"/>
    </row>
    <row r="50" spans="2:13" x14ac:dyDescent="0.25">
      <c r="B50" s="999"/>
      <c r="C50" s="1000"/>
      <c r="D50" s="1000"/>
      <c r="E50" s="1000"/>
      <c r="F50" s="1000"/>
      <c r="G50" s="1001"/>
      <c r="H50" s="999"/>
      <c r="I50" s="1000"/>
      <c r="J50" s="1000"/>
      <c r="K50" s="1000"/>
      <c r="L50" s="1001"/>
    </row>
    <row r="51" spans="2:13" ht="15.75" thickBot="1" x14ac:dyDescent="0.3">
      <c r="B51" s="999"/>
      <c r="C51" s="1000"/>
      <c r="D51" s="1000"/>
      <c r="E51" s="1000"/>
      <c r="F51" s="1000"/>
      <c r="G51" s="1001"/>
      <c r="H51" s="999"/>
      <c r="I51" s="1000"/>
      <c r="J51" s="1000"/>
      <c r="K51" s="1000"/>
      <c r="L51" s="1001"/>
    </row>
    <row r="52" spans="2:13" ht="20.45" customHeight="1" x14ac:dyDescent="0.25">
      <c r="B52" s="1038" t="s">
        <v>1183</v>
      </c>
      <c r="C52" s="1039"/>
      <c r="D52" s="1039"/>
      <c r="E52" s="1039"/>
      <c r="F52" s="1039"/>
      <c r="G52" s="1040"/>
      <c r="H52" s="1044" t="s">
        <v>1183</v>
      </c>
      <c r="I52" s="1034"/>
      <c r="J52" s="1034"/>
      <c r="K52" s="1034"/>
      <c r="L52" s="1034"/>
      <c r="M52" s="1045"/>
    </row>
    <row r="53" spans="2:13" ht="17.45" customHeight="1" thickBot="1" x14ac:dyDescent="0.3">
      <c r="B53" s="1041"/>
      <c r="C53" s="1042"/>
      <c r="D53" s="1042"/>
      <c r="E53" s="1042"/>
      <c r="F53" s="1042"/>
      <c r="G53" s="1043"/>
      <c r="H53" s="1041"/>
      <c r="I53" s="1042"/>
      <c r="J53" s="1042"/>
      <c r="K53" s="1042"/>
      <c r="L53" s="1042"/>
      <c r="M53" s="1043"/>
    </row>
    <row r="54" spans="2:13" x14ac:dyDescent="0.25">
      <c r="B54" s="996" t="s">
        <v>608</v>
      </c>
      <c r="C54" s="997"/>
      <c r="D54" s="997"/>
      <c r="E54" s="997"/>
      <c r="F54" s="997"/>
      <c r="G54" s="998"/>
      <c r="H54" s="996" t="s">
        <v>609</v>
      </c>
      <c r="I54" s="997"/>
      <c r="J54" s="997"/>
      <c r="K54" s="997"/>
      <c r="L54" s="998"/>
    </row>
    <row r="55" spans="2:13" x14ac:dyDescent="0.25">
      <c r="B55" s="999"/>
      <c r="C55" s="1000"/>
      <c r="D55" s="1000"/>
      <c r="E55" s="1000"/>
      <c r="F55" s="1000"/>
      <c r="G55" s="1001"/>
      <c r="H55" s="999"/>
      <c r="I55" s="1000"/>
      <c r="J55" s="1000"/>
      <c r="K55" s="1000"/>
      <c r="L55" s="1001"/>
    </row>
    <row r="56" spans="2:13" x14ac:dyDescent="0.25">
      <c r="B56" s="999"/>
      <c r="C56" s="1000"/>
      <c r="D56" s="1000"/>
      <c r="E56" s="1000"/>
      <c r="F56" s="1000"/>
      <c r="G56" s="1001"/>
      <c r="H56" s="999"/>
      <c r="I56" s="1000"/>
      <c r="J56" s="1000"/>
      <c r="K56" s="1000"/>
      <c r="L56" s="1001"/>
    </row>
    <row r="57" spans="2:13" x14ac:dyDescent="0.25">
      <c r="B57" s="999"/>
      <c r="C57" s="1000"/>
      <c r="D57" s="1000"/>
      <c r="E57" s="1000"/>
      <c r="F57" s="1000"/>
      <c r="G57" s="1001"/>
      <c r="H57" s="999"/>
      <c r="I57" s="1000"/>
      <c r="J57" s="1000"/>
      <c r="K57" s="1000"/>
      <c r="L57" s="1001"/>
    </row>
    <row r="58" spans="2:13" x14ac:dyDescent="0.25">
      <c r="B58" s="999"/>
      <c r="C58" s="1000"/>
      <c r="D58" s="1000"/>
      <c r="E58" s="1000"/>
      <c r="F58" s="1000"/>
      <c r="G58" s="1001"/>
      <c r="H58" s="999"/>
      <c r="I58" s="1000"/>
      <c r="J58" s="1000"/>
      <c r="K58" s="1000"/>
      <c r="L58" s="1001"/>
    </row>
    <row r="59" spans="2:13" x14ac:dyDescent="0.25">
      <c r="B59" s="999"/>
      <c r="C59" s="1000"/>
      <c r="D59" s="1000"/>
      <c r="E59" s="1000"/>
      <c r="F59" s="1000"/>
      <c r="G59" s="1001"/>
      <c r="H59" s="999"/>
      <c r="I59" s="1000"/>
      <c r="J59" s="1000"/>
      <c r="K59" s="1000"/>
      <c r="L59" s="1001"/>
    </row>
    <row r="60" spans="2:13" x14ac:dyDescent="0.25">
      <c r="B60" s="999"/>
      <c r="C60" s="1000"/>
      <c r="D60" s="1000"/>
      <c r="E60" s="1000"/>
      <c r="F60" s="1000"/>
      <c r="G60" s="1001"/>
      <c r="H60" s="999"/>
      <c r="I60" s="1000"/>
      <c r="J60" s="1000"/>
      <c r="K60" s="1000"/>
      <c r="L60" s="1001"/>
    </row>
    <row r="61" spans="2:13" x14ac:dyDescent="0.25">
      <c r="B61" s="999"/>
      <c r="C61" s="1000"/>
      <c r="D61" s="1000"/>
      <c r="E61" s="1000"/>
      <c r="F61" s="1000"/>
      <c r="G61" s="1001"/>
      <c r="H61" s="999"/>
      <c r="I61" s="1000"/>
      <c r="J61" s="1000"/>
      <c r="K61" s="1000"/>
      <c r="L61" s="1001"/>
    </row>
    <row r="62" spans="2:13" x14ac:dyDescent="0.25">
      <c r="B62" s="999"/>
      <c r="C62" s="1000"/>
      <c r="D62" s="1000"/>
      <c r="E62" s="1000"/>
      <c r="F62" s="1000"/>
      <c r="G62" s="1001"/>
      <c r="H62" s="999"/>
      <c r="I62" s="1000"/>
      <c r="J62" s="1000"/>
      <c r="K62" s="1000"/>
      <c r="L62" s="1001"/>
    </row>
    <row r="63" spans="2:13" x14ac:dyDescent="0.25">
      <c r="B63" s="999"/>
      <c r="C63" s="1000"/>
      <c r="D63" s="1000"/>
      <c r="E63" s="1000"/>
      <c r="F63" s="1000"/>
      <c r="G63" s="1001"/>
      <c r="H63" s="999"/>
      <c r="I63" s="1000"/>
      <c r="J63" s="1000"/>
      <c r="K63" s="1000"/>
      <c r="L63" s="1001"/>
    </row>
    <row r="64" spans="2:13" x14ac:dyDescent="0.25">
      <c r="B64" s="999"/>
      <c r="C64" s="1000"/>
      <c r="D64" s="1000"/>
      <c r="E64" s="1000"/>
      <c r="F64" s="1000"/>
      <c r="G64" s="1001"/>
      <c r="H64" s="999"/>
      <c r="I64" s="1000"/>
      <c r="J64" s="1000"/>
      <c r="K64" s="1000"/>
      <c r="L64" s="1001"/>
    </row>
    <row r="65" spans="2:13" x14ac:dyDescent="0.25">
      <c r="B65" s="999"/>
      <c r="C65" s="1000"/>
      <c r="D65" s="1000"/>
      <c r="E65" s="1000"/>
      <c r="F65" s="1000"/>
      <c r="G65" s="1001"/>
      <c r="H65" s="999"/>
      <c r="I65" s="1000"/>
      <c r="J65" s="1000"/>
      <c r="K65" s="1000"/>
      <c r="L65" s="1001"/>
    </row>
    <row r="66" spans="2:13" x14ac:dyDescent="0.25">
      <c r="B66" s="999"/>
      <c r="C66" s="1000"/>
      <c r="D66" s="1000"/>
      <c r="E66" s="1000"/>
      <c r="F66" s="1000"/>
      <c r="G66" s="1001"/>
      <c r="H66" s="999"/>
      <c r="I66" s="1000"/>
      <c r="J66" s="1000"/>
      <c r="K66" s="1000"/>
      <c r="L66" s="1001"/>
    </row>
    <row r="67" spans="2:13" ht="15.75" thickBot="1" x14ac:dyDescent="0.3">
      <c r="B67" s="999"/>
      <c r="C67" s="1000"/>
      <c r="D67" s="1000"/>
      <c r="E67" s="1000"/>
      <c r="F67" s="1000"/>
      <c r="G67" s="1001"/>
      <c r="H67" s="999"/>
      <c r="I67" s="1000"/>
      <c r="J67" s="1000"/>
      <c r="K67" s="1000"/>
      <c r="L67" s="1001"/>
    </row>
    <row r="68" spans="2:13" ht="17.45" customHeight="1" x14ac:dyDescent="0.25">
      <c r="B68" s="1038" t="s">
        <v>1184</v>
      </c>
      <c r="C68" s="1039"/>
      <c r="D68" s="1039"/>
      <c r="E68" s="1039"/>
      <c r="F68" s="1039"/>
      <c r="G68" s="1040"/>
      <c r="H68" s="1044" t="s">
        <v>1184</v>
      </c>
      <c r="I68" s="1034"/>
      <c r="J68" s="1034"/>
      <c r="K68" s="1034"/>
      <c r="L68" s="1034"/>
      <c r="M68" s="1045"/>
    </row>
    <row r="69" spans="2:13" ht="28.9" customHeight="1" thickBot="1" x14ac:dyDescent="0.3">
      <c r="B69" s="1041"/>
      <c r="C69" s="1042"/>
      <c r="D69" s="1042"/>
      <c r="E69" s="1042"/>
      <c r="F69" s="1042"/>
      <c r="G69" s="1043"/>
      <c r="H69" s="1041"/>
      <c r="I69" s="1042"/>
      <c r="J69" s="1042"/>
      <c r="K69" s="1042"/>
      <c r="L69" s="1042"/>
      <c r="M69" s="1043"/>
    </row>
    <row r="70" spans="2:13" x14ac:dyDescent="0.25">
      <c r="B70" s="996" t="s">
        <v>608</v>
      </c>
      <c r="C70" s="997"/>
      <c r="D70" s="997"/>
      <c r="E70" s="997"/>
      <c r="F70" s="997"/>
      <c r="G70" s="998"/>
      <c r="H70" s="996" t="s">
        <v>609</v>
      </c>
      <c r="I70" s="997"/>
      <c r="J70" s="997"/>
      <c r="K70" s="997"/>
      <c r="L70" s="998"/>
    </row>
    <row r="71" spans="2:13" x14ac:dyDescent="0.25">
      <c r="B71" s="999"/>
      <c r="C71" s="1000"/>
      <c r="D71" s="1000"/>
      <c r="E71" s="1000"/>
      <c r="F71" s="1000"/>
      <c r="G71" s="1001"/>
      <c r="H71" s="999"/>
      <c r="I71" s="1000"/>
      <c r="J71" s="1000"/>
      <c r="K71" s="1000"/>
      <c r="L71" s="1001"/>
    </row>
    <row r="72" spans="2:13" x14ac:dyDescent="0.25">
      <c r="B72" s="999"/>
      <c r="C72" s="1000"/>
      <c r="D72" s="1000"/>
      <c r="E72" s="1000"/>
      <c r="F72" s="1000"/>
      <c r="G72" s="1001"/>
      <c r="H72" s="999"/>
      <c r="I72" s="1000"/>
      <c r="J72" s="1000"/>
      <c r="K72" s="1000"/>
      <c r="L72" s="1001"/>
    </row>
    <row r="73" spans="2:13" x14ac:dyDescent="0.25">
      <c r="B73" s="999"/>
      <c r="C73" s="1000"/>
      <c r="D73" s="1000"/>
      <c r="E73" s="1000"/>
      <c r="F73" s="1000"/>
      <c r="G73" s="1001"/>
      <c r="H73" s="999"/>
      <c r="I73" s="1000"/>
      <c r="J73" s="1000"/>
      <c r="K73" s="1000"/>
      <c r="L73" s="1001"/>
    </row>
    <row r="74" spans="2:13" x14ac:dyDescent="0.25">
      <c r="B74" s="999"/>
      <c r="C74" s="1000"/>
      <c r="D74" s="1000"/>
      <c r="E74" s="1000"/>
      <c r="F74" s="1000"/>
      <c r="G74" s="1001"/>
      <c r="H74" s="999"/>
      <c r="I74" s="1000"/>
      <c r="J74" s="1000"/>
      <c r="K74" s="1000"/>
      <c r="L74" s="1001"/>
    </row>
    <row r="75" spans="2:13" x14ac:dyDescent="0.25">
      <c r="B75" s="999"/>
      <c r="C75" s="1000"/>
      <c r="D75" s="1000"/>
      <c r="E75" s="1000"/>
      <c r="F75" s="1000"/>
      <c r="G75" s="1001"/>
      <c r="H75" s="999"/>
      <c r="I75" s="1000"/>
      <c r="J75" s="1000"/>
      <c r="K75" s="1000"/>
      <c r="L75" s="1001"/>
    </row>
    <row r="76" spans="2:13" x14ac:dyDescent="0.25">
      <c r="B76" s="999"/>
      <c r="C76" s="1000"/>
      <c r="D76" s="1000"/>
      <c r="E76" s="1000"/>
      <c r="F76" s="1000"/>
      <c r="G76" s="1001"/>
      <c r="H76" s="999"/>
      <c r="I76" s="1000"/>
      <c r="J76" s="1000"/>
      <c r="K76" s="1000"/>
      <c r="L76" s="1001"/>
    </row>
    <row r="77" spans="2:13" x14ac:dyDescent="0.25">
      <c r="B77" s="999"/>
      <c r="C77" s="1000"/>
      <c r="D77" s="1000"/>
      <c r="E77" s="1000"/>
      <c r="F77" s="1000"/>
      <c r="G77" s="1001"/>
      <c r="H77" s="999"/>
      <c r="I77" s="1000"/>
      <c r="J77" s="1000"/>
      <c r="K77" s="1000"/>
      <c r="L77" s="1001"/>
    </row>
    <row r="78" spans="2:13" x14ac:dyDescent="0.25">
      <c r="B78" s="999"/>
      <c r="C78" s="1000"/>
      <c r="D78" s="1000"/>
      <c r="E78" s="1000"/>
      <c r="F78" s="1000"/>
      <c r="G78" s="1001"/>
      <c r="H78" s="999"/>
      <c r="I78" s="1000"/>
      <c r="J78" s="1000"/>
      <c r="K78" s="1000"/>
      <c r="L78" s="1001"/>
    </row>
    <row r="79" spans="2:13" x14ac:dyDescent="0.25">
      <c r="B79" s="999"/>
      <c r="C79" s="1000"/>
      <c r="D79" s="1000"/>
      <c r="E79" s="1000"/>
      <c r="F79" s="1000"/>
      <c r="G79" s="1001"/>
      <c r="H79" s="999"/>
      <c r="I79" s="1000"/>
      <c r="J79" s="1000"/>
      <c r="K79" s="1000"/>
      <c r="L79" s="1001"/>
    </row>
    <row r="80" spans="2:13" x14ac:dyDescent="0.25">
      <c r="B80" s="999"/>
      <c r="C80" s="1000"/>
      <c r="D80" s="1000"/>
      <c r="E80" s="1000"/>
      <c r="F80" s="1000"/>
      <c r="G80" s="1001"/>
      <c r="H80" s="999"/>
      <c r="I80" s="1000"/>
      <c r="J80" s="1000"/>
      <c r="K80" s="1000"/>
      <c r="L80" s="1001"/>
    </row>
    <row r="81" spans="2:13" x14ac:dyDescent="0.25">
      <c r="B81" s="999"/>
      <c r="C81" s="1000"/>
      <c r="D81" s="1000"/>
      <c r="E81" s="1000"/>
      <c r="F81" s="1000"/>
      <c r="G81" s="1001"/>
      <c r="H81" s="999"/>
      <c r="I81" s="1000"/>
      <c r="J81" s="1000"/>
      <c r="K81" s="1000"/>
      <c r="L81" s="1001"/>
    </row>
    <row r="82" spans="2:13" x14ac:dyDescent="0.25">
      <c r="B82" s="999"/>
      <c r="C82" s="1000"/>
      <c r="D82" s="1000"/>
      <c r="E82" s="1000"/>
      <c r="F82" s="1000"/>
      <c r="G82" s="1001"/>
      <c r="H82" s="999"/>
      <c r="I82" s="1000"/>
      <c r="J82" s="1000"/>
      <c r="K82" s="1000"/>
      <c r="L82" s="1001"/>
    </row>
    <row r="83" spans="2:13" ht="15.75" thickBot="1" x14ac:dyDescent="0.3">
      <c r="B83" s="999"/>
      <c r="C83" s="1000"/>
      <c r="D83" s="1000"/>
      <c r="E83" s="1000"/>
      <c r="F83" s="1000"/>
      <c r="G83" s="1001"/>
      <c r="H83" s="999"/>
      <c r="I83" s="1000"/>
      <c r="J83" s="1000"/>
      <c r="K83" s="1000"/>
      <c r="L83" s="1001"/>
    </row>
    <row r="84" spans="2:13" ht="25.9" customHeight="1" x14ac:dyDescent="0.25">
      <c r="B84" s="1038" t="s">
        <v>1184</v>
      </c>
      <c r="C84" s="1039"/>
      <c r="D84" s="1039"/>
      <c r="E84" s="1039"/>
      <c r="F84" s="1039"/>
      <c r="G84" s="1040"/>
      <c r="H84" s="1044" t="s">
        <v>1185</v>
      </c>
      <c r="I84" s="1034"/>
      <c r="J84" s="1034"/>
      <c r="K84" s="1034"/>
      <c r="L84" s="1034"/>
      <c r="M84" s="1045"/>
    </row>
    <row r="85" spans="2:13" ht="19.899999999999999" customHeight="1" thickBot="1" x14ac:dyDescent="0.3">
      <c r="B85" s="1041"/>
      <c r="C85" s="1042"/>
      <c r="D85" s="1042"/>
      <c r="E85" s="1042"/>
      <c r="F85" s="1042"/>
      <c r="G85" s="1043"/>
      <c r="H85" s="1041"/>
      <c r="I85" s="1042"/>
      <c r="J85" s="1042"/>
      <c r="K85" s="1042"/>
      <c r="L85" s="1042"/>
      <c r="M85" s="1043"/>
    </row>
    <row r="86" spans="2:13" x14ac:dyDescent="0.25">
      <c r="B86" s="996" t="s">
        <v>608</v>
      </c>
      <c r="C86" s="997"/>
      <c r="D86" s="997"/>
      <c r="E86" s="997"/>
      <c r="F86" s="997"/>
      <c r="G86" s="998"/>
      <c r="H86" s="996" t="s">
        <v>609</v>
      </c>
      <c r="I86" s="997"/>
      <c r="J86" s="997"/>
      <c r="K86" s="997"/>
      <c r="L86" s="998"/>
    </row>
    <row r="87" spans="2:13" x14ac:dyDescent="0.25">
      <c r="B87" s="999"/>
      <c r="C87" s="1000"/>
      <c r="D87" s="1000"/>
      <c r="E87" s="1000"/>
      <c r="F87" s="1000"/>
      <c r="G87" s="1001"/>
      <c r="H87" s="999"/>
      <c r="I87" s="1000"/>
      <c r="J87" s="1000"/>
      <c r="K87" s="1000"/>
      <c r="L87" s="1001"/>
    </row>
    <row r="88" spans="2:13" x14ac:dyDescent="0.25">
      <c r="B88" s="999"/>
      <c r="C88" s="1000"/>
      <c r="D88" s="1000"/>
      <c r="E88" s="1000"/>
      <c r="F88" s="1000"/>
      <c r="G88" s="1001"/>
      <c r="H88" s="999"/>
      <c r="I88" s="1000"/>
      <c r="J88" s="1000"/>
      <c r="K88" s="1000"/>
      <c r="L88" s="1001"/>
    </row>
    <row r="89" spans="2:13" x14ac:dyDescent="0.25">
      <c r="B89" s="999"/>
      <c r="C89" s="1000"/>
      <c r="D89" s="1000"/>
      <c r="E89" s="1000"/>
      <c r="F89" s="1000"/>
      <c r="G89" s="1001"/>
      <c r="H89" s="999"/>
      <c r="I89" s="1000"/>
      <c r="J89" s="1000"/>
      <c r="K89" s="1000"/>
      <c r="L89" s="1001"/>
    </row>
    <row r="90" spans="2:13" x14ac:dyDescent="0.25">
      <c r="B90" s="999"/>
      <c r="C90" s="1000"/>
      <c r="D90" s="1000"/>
      <c r="E90" s="1000"/>
      <c r="F90" s="1000"/>
      <c r="G90" s="1001"/>
      <c r="H90" s="999"/>
      <c r="I90" s="1000"/>
      <c r="J90" s="1000"/>
      <c r="K90" s="1000"/>
      <c r="L90" s="1001"/>
    </row>
    <row r="91" spans="2:13" x14ac:dyDescent="0.25">
      <c r="B91" s="999"/>
      <c r="C91" s="1000"/>
      <c r="D91" s="1000"/>
      <c r="E91" s="1000"/>
      <c r="F91" s="1000"/>
      <c r="G91" s="1001"/>
      <c r="H91" s="999"/>
      <c r="I91" s="1000"/>
      <c r="J91" s="1000"/>
      <c r="K91" s="1000"/>
      <c r="L91" s="1001"/>
    </row>
    <row r="92" spans="2:13" x14ac:dyDescent="0.25">
      <c r="B92" s="999"/>
      <c r="C92" s="1000"/>
      <c r="D92" s="1000"/>
      <c r="E92" s="1000"/>
      <c r="F92" s="1000"/>
      <c r="G92" s="1001"/>
      <c r="H92" s="999"/>
      <c r="I92" s="1000"/>
      <c r="J92" s="1000"/>
      <c r="K92" s="1000"/>
      <c r="L92" s="1001"/>
    </row>
    <row r="93" spans="2:13" x14ac:dyDescent="0.25">
      <c r="B93" s="999"/>
      <c r="C93" s="1000"/>
      <c r="D93" s="1000"/>
      <c r="E93" s="1000"/>
      <c r="F93" s="1000"/>
      <c r="G93" s="1001"/>
      <c r="H93" s="999"/>
      <c r="I93" s="1000"/>
      <c r="J93" s="1000"/>
      <c r="K93" s="1000"/>
      <c r="L93" s="1001"/>
    </row>
    <row r="94" spans="2:13" x14ac:dyDescent="0.25">
      <c r="B94" s="999"/>
      <c r="C94" s="1000"/>
      <c r="D94" s="1000"/>
      <c r="E94" s="1000"/>
      <c r="F94" s="1000"/>
      <c r="G94" s="1001"/>
      <c r="H94" s="999"/>
      <c r="I94" s="1000"/>
      <c r="J94" s="1000"/>
      <c r="K94" s="1000"/>
      <c r="L94" s="1001"/>
    </row>
    <row r="95" spans="2:13" x14ac:dyDescent="0.25">
      <c r="B95" s="999"/>
      <c r="C95" s="1000"/>
      <c r="D95" s="1000"/>
      <c r="E95" s="1000"/>
      <c r="F95" s="1000"/>
      <c r="G95" s="1001"/>
      <c r="H95" s="999"/>
      <c r="I95" s="1000"/>
      <c r="J95" s="1000"/>
      <c r="K95" s="1000"/>
      <c r="L95" s="1001"/>
    </row>
    <row r="96" spans="2:13" x14ac:dyDescent="0.25">
      <c r="B96" s="999"/>
      <c r="C96" s="1000"/>
      <c r="D96" s="1000"/>
      <c r="E96" s="1000"/>
      <c r="F96" s="1000"/>
      <c r="G96" s="1001"/>
      <c r="H96" s="999"/>
      <c r="I96" s="1000"/>
      <c r="J96" s="1000"/>
      <c r="K96" s="1000"/>
      <c r="L96" s="1001"/>
    </row>
    <row r="97" spans="2:13" x14ac:dyDescent="0.25">
      <c r="B97" s="999"/>
      <c r="C97" s="1000"/>
      <c r="D97" s="1000"/>
      <c r="E97" s="1000"/>
      <c r="F97" s="1000"/>
      <c r="G97" s="1001"/>
      <c r="H97" s="999"/>
      <c r="I97" s="1000"/>
      <c r="J97" s="1000"/>
      <c r="K97" s="1000"/>
      <c r="L97" s="1001"/>
    </row>
    <row r="98" spans="2:13" x14ac:dyDescent="0.25">
      <c r="B98" s="999"/>
      <c r="C98" s="1000"/>
      <c r="D98" s="1000"/>
      <c r="E98" s="1000"/>
      <c r="F98" s="1000"/>
      <c r="G98" s="1001"/>
      <c r="H98" s="999"/>
      <c r="I98" s="1000"/>
      <c r="J98" s="1000"/>
      <c r="K98" s="1000"/>
      <c r="L98" s="1001"/>
    </row>
    <row r="99" spans="2:13" ht="15.75" thickBot="1" x14ac:dyDescent="0.3">
      <c r="B99" s="999"/>
      <c r="C99" s="1000"/>
      <c r="D99" s="1000"/>
      <c r="E99" s="1000"/>
      <c r="F99" s="1000"/>
      <c r="G99" s="1001"/>
      <c r="H99" s="999"/>
      <c r="I99" s="1000"/>
      <c r="J99" s="1000"/>
      <c r="K99" s="1000"/>
      <c r="L99" s="1001"/>
    </row>
    <row r="100" spans="2:13" ht="25.9" customHeight="1" x14ac:dyDescent="0.25">
      <c r="B100" s="1058" t="s">
        <v>1189</v>
      </c>
      <c r="C100" s="1039"/>
      <c r="D100" s="1039"/>
      <c r="E100" s="1039"/>
      <c r="F100" s="1039"/>
      <c r="G100" s="1040"/>
      <c r="H100" s="1038" t="s">
        <v>1190</v>
      </c>
      <c r="I100" s="1039"/>
      <c r="J100" s="1039"/>
      <c r="K100" s="1039"/>
      <c r="L100" s="1039"/>
      <c r="M100" s="1040"/>
    </row>
    <row r="101" spans="2:13" ht="20.45" customHeight="1" thickBot="1" x14ac:dyDescent="0.3">
      <c r="B101" s="1041"/>
      <c r="C101" s="1042"/>
      <c r="D101" s="1042"/>
      <c r="E101" s="1042"/>
      <c r="F101" s="1042"/>
      <c r="G101" s="1043"/>
      <c r="H101" s="1041"/>
      <c r="I101" s="1042"/>
      <c r="J101" s="1042"/>
      <c r="K101" s="1042"/>
      <c r="L101" s="1042"/>
      <c r="M101" s="1043"/>
    </row>
    <row r="102" spans="2:13" x14ac:dyDescent="0.25">
      <c r="B102" s="996" t="s">
        <v>608</v>
      </c>
      <c r="C102" s="997"/>
      <c r="D102" s="997"/>
      <c r="E102" s="997"/>
      <c r="F102" s="997"/>
      <c r="G102" s="998"/>
      <c r="H102" s="996" t="s">
        <v>609</v>
      </c>
      <c r="I102" s="997"/>
      <c r="J102" s="997"/>
      <c r="K102" s="997"/>
      <c r="L102" s="998"/>
    </row>
    <row r="103" spans="2:13" x14ac:dyDescent="0.25">
      <c r="B103" s="999"/>
      <c r="C103" s="1000"/>
      <c r="D103" s="1000"/>
      <c r="E103" s="1000"/>
      <c r="F103" s="1000"/>
      <c r="G103" s="1001"/>
      <c r="H103" s="999"/>
      <c r="I103" s="1000"/>
      <c r="J103" s="1000"/>
      <c r="K103" s="1000"/>
      <c r="L103" s="1001"/>
    </row>
    <row r="104" spans="2:13" x14ac:dyDescent="0.25">
      <c r="B104" s="999"/>
      <c r="C104" s="1000"/>
      <c r="D104" s="1000"/>
      <c r="E104" s="1000"/>
      <c r="F104" s="1000"/>
      <c r="G104" s="1001"/>
      <c r="H104" s="999"/>
      <c r="I104" s="1000"/>
      <c r="J104" s="1000"/>
      <c r="K104" s="1000"/>
      <c r="L104" s="1001"/>
    </row>
    <row r="105" spans="2:13" x14ac:dyDescent="0.25">
      <c r="B105" s="999"/>
      <c r="C105" s="1000"/>
      <c r="D105" s="1000"/>
      <c r="E105" s="1000"/>
      <c r="F105" s="1000"/>
      <c r="G105" s="1001"/>
      <c r="H105" s="999"/>
      <c r="I105" s="1000"/>
      <c r="J105" s="1000"/>
      <c r="K105" s="1000"/>
      <c r="L105" s="1001"/>
    </row>
    <row r="106" spans="2:13" x14ac:dyDescent="0.25">
      <c r="B106" s="999"/>
      <c r="C106" s="1000"/>
      <c r="D106" s="1000"/>
      <c r="E106" s="1000"/>
      <c r="F106" s="1000"/>
      <c r="G106" s="1001"/>
      <c r="H106" s="999"/>
      <c r="I106" s="1000"/>
      <c r="J106" s="1000"/>
      <c r="K106" s="1000"/>
      <c r="L106" s="1001"/>
    </row>
    <row r="107" spans="2:13" x14ac:dyDescent="0.25">
      <c r="B107" s="999"/>
      <c r="C107" s="1000"/>
      <c r="D107" s="1000"/>
      <c r="E107" s="1000"/>
      <c r="F107" s="1000"/>
      <c r="G107" s="1001"/>
      <c r="H107" s="999"/>
      <c r="I107" s="1000"/>
      <c r="J107" s="1000"/>
      <c r="K107" s="1000"/>
      <c r="L107" s="1001"/>
    </row>
    <row r="108" spans="2:13" x14ac:dyDescent="0.25">
      <c r="B108" s="999"/>
      <c r="C108" s="1000"/>
      <c r="D108" s="1000"/>
      <c r="E108" s="1000"/>
      <c r="F108" s="1000"/>
      <c r="G108" s="1001"/>
      <c r="H108" s="999"/>
      <c r="I108" s="1000"/>
      <c r="J108" s="1000"/>
      <c r="K108" s="1000"/>
      <c r="L108" s="1001"/>
    </row>
    <row r="109" spans="2:13" x14ac:dyDescent="0.25">
      <c r="B109" s="999"/>
      <c r="C109" s="1000"/>
      <c r="D109" s="1000"/>
      <c r="E109" s="1000"/>
      <c r="F109" s="1000"/>
      <c r="G109" s="1001"/>
      <c r="H109" s="999"/>
      <c r="I109" s="1000"/>
      <c r="J109" s="1000"/>
      <c r="K109" s="1000"/>
      <c r="L109" s="1001"/>
    </row>
    <row r="110" spans="2:13" x14ac:dyDescent="0.25">
      <c r="B110" s="999"/>
      <c r="C110" s="1000"/>
      <c r="D110" s="1000"/>
      <c r="E110" s="1000"/>
      <c r="F110" s="1000"/>
      <c r="G110" s="1001"/>
      <c r="H110" s="999"/>
      <c r="I110" s="1000"/>
      <c r="J110" s="1000"/>
      <c r="K110" s="1000"/>
      <c r="L110" s="1001"/>
    </row>
    <row r="111" spans="2:13" x14ac:dyDescent="0.25">
      <c r="B111" s="999"/>
      <c r="C111" s="1000"/>
      <c r="D111" s="1000"/>
      <c r="E111" s="1000"/>
      <c r="F111" s="1000"/>
      <c r="G111" s="1001"/>
      <c r="H111" s="999"/>
      <c r="I111" s="1000"/>
      <c r="J111" s="1000"/>
      <c r="K111" s="1000"/>
      <c r="L111" s="1001"/>
    </row>
    <row r="112" spans="2:13" x14ac:dyDescent="0.25">
      <c r="B112" s="999"/>
      <c r="C112" s="1000"/>
      <c r="D112" s="1000"/>
      <c r="E112" s="1000"/>
      <c r="F112" s="1000"/>
      <c r="G112" s="1001"/>
      <c r="H112" s="999"/>
      <c r="I112" s="1000"/>
      <c r="J112" s="1000"/>
      <c r="K112" s="1000"/>
      <c r="L112" s="1001"/>
    </row>
    <row r="113" spans="2:12" x14ac:dyDescent="0.25">
      <c r="B113" s="999"/>
      <c r="C113" s="1000"/>
      <c r="D113" s="1000"/>
      <c r="E113" s="1000"/>
      <c r="F113" s="1000"/>
      <c r="G113" s="1001"/>
      <c r="H113" s="999"/>
      <c r="I113" s="1000"/>
      <c r="J113" s="1000"/>
      <c r="K113" s="1000"/>
      <c r="L113" s="1001"/>
    </row>
    <row r="114" spans="2:12" x14ac:dyDescent="0.25">
      <c r="B114" s="999"/>
      <c r="C114" s="1000"/>
      <c r="D114" s="1000"/>
      <c r="E114" s="1000"/>
      <c r="F114" s="1000"/>
      <c r="G114" s="1001"/>
      <c r="H114" s="999"/>
      <c r="I114" s="1000"/>
      <c r="J114" s="1000"/>
      <c r="K114" s="1000"/>
      <c r="L114" s="1001"/>
    </row>
    <row r="115" spans="2:12" ht="15.75" thickBot="1" x14ac:dyDescent="0.3">
      <c r="B115" s="999"/>
      <c r="C115" s="1000"/>
      <c r="D115" s="1000"/>
      <c r="E115" s="1000"/>
      <c r="F115" s="1000"/>
      <c r="G115" s="1001"/>
      <c r="H115" s="999"/>
      <c r="I115" s="1000"/>
      <c r="J115" s="1000"/>
      <c r="K115" s="1000"/>
      <c r="L115" s="1001"/>
    </row>
    <row r="116" spans="2:12" ht="41.45" customHeight="1" x14ac:dyDescent="0.25">
      <c r="B116" s="1059" t="s">
        <v>1191</v>
      </c>
      <c r="C116" s="1060"/>
      <c r="D116" s="1060"/>
      <c r="E116" s="1060"/>
      <c r="F116" s="1060"/>
      <c r="G116" s="1061"/>
      <c r="H116" s="1065" t="s">
        <v>1192</v>
      </c>
      <c r="I116" s="1066"/>
      <c r="J116" s="1066"/>
      <c r="K116" s="1066"/>
      <c r="L116" s="1067"/>
    </row>
    <row r="117" spans="2:12" ht="19.149999999999999" customHeight="1" thickBot="1" x14ac:dyDescent="0.3">
      <c r="B117" s="1062"/>
      <c r="C117" s="1063"/>
      <c r="D117" s="1063"/>
      <c r="E117" s="1063"/>
      <c r="F117" s="1063"/>
      <c r="G117" s="1064"/>
      <c r="H117" s="1068"/>
      <c r="I117" s="1069"/>
      <c r="J117" s="1069"/>
      <c r="K117" s="1069"/>
      <c r="L117" s="1070"/>
    </row>
    <row r="118" spans="2:12" x14ac:dyDescent="0.25">
      <c r="B118" s="996" t="s">
        <v>608</v>
      </c>
      <c r="C118" s="997"/>
      <c r="D118" s="997"/>
      <c r="E118" s="997"/>
      <c r="F118" s="997"/>
      <c r="G118" s="998"/>
      <c r="H118" s="996" t="s">
        <v>609</v>
      </c>
      <c r="I118" s="997"/>
      <c r="J118" s="997"/>
      <c r="K118" s="997"/>
      <c r="L118" s="998"/>
    </row>
    <row r="119" spans="2:12" x14ac:dyDescent="0.25">
      <c r="B119" s="999"/>
      <c r="C119" s="1000"/>
      <c r="D119" s="1000"/>
      <c r="E119" s="1000"/>
      <c r="F119" s="1000"/>
      <c r="G119" s="1001"/>
      <c r="H119" s="999"/>
      <c r="I119" s="1000"/>
      <c r="J119" s="1000"/>
      <c r="K119" s="1000"/>
      <c r="L119" s="1001"/>
    </row>
    <row r="120" spans="2:12" x14ac:dyDescent="0.25">
      <c r="B120" s="999"/>
      <c r="C120" s="1000"/>
      <c r="D120" s="1000"/>
      <c r="E120" s="1000"/>
      <c r="F120" s="1000"/>
      <c r="G120" s="1001"/>
      <c r="H120" s="999"/>
      <c r="I120" s="1000"/>
      <c r="J120" s="1000"/>
      <c r="K120" s="1000"/>
      <c r="L120" s="1001"/>
    </row>
    <row r="121" spans="2:12" x14ac:dyDescent="0.25">
      <c r="B121" s="999"/>
      <c r="C121" s="1000"/>
      <c r="D121" s="1000"/>
      <c r="E121" s="1000"/>
      <c r="F121" s="1000"/>
      <c r="G121" s="1001"/>
      <c r="H121" s="999"/>
      <c r="I121" s="1000"/>
      <c r="J121" s="1000"/>
      <c r="K121" s="1000"/>
      <c r="L121" s="1001"/>
    </row>
    <row r="122" spans="2:12" x14ac:dyDescent="0.25">
      <c r="B122" s="999"/>
      <c r="C122" s="1000"/>
      <c r="D122" s="1000"/>
      <c r="E122" s="1000"/>
      <c r="F122" s="1000"/>
      <c r="G122" s="1001"/>
      <c r="H122" s="999"/>
      <c r="I122" s="1000"/>
      <c r="J122" s="1000"/>
      <c r="K122" s="1000"/>
      <c r="L122" s="1001"/>
    </row>
    <row r="123" spans="2:12" x14ac:dyDescent="0.25">
      <c r="B123" s="999"/>
      <c r="C123" s="1000"/>
      <c r="D123" s="1000"/>
      <c r="E123" s="1000"/>
      <c r="F123" s="1000"/>
      <c r="G123" s="1001"/>
      <c r="H123" s="999"/>
      <c r="I123" s="1000"/>
      <c r="J123" s="1000"/>
      <c r="K123" s="1000"/>
      <c r="L123" s="1001"/>
    </row>
    <row r="124" spans="2:12" x14ac:dyDescent="0.25">
      <c r="B124" s="999"/>
      <c r="C124" s="1000"/>
      <c r="D124" s="1000"/>
      <c r="E124" s="1000"/>
      <c r="F124" s="1000"/>
      <c r="G124" s="1001"/>
      <c r="H124" s="999"/>
      <c r="I124" s="1000"/>
      <c r="J124" s="1000"/>
      <c r="K124" s="1000"/>
      <c r="L124" s="1001"/>
    </row>
    <row r="125" spans="2:12" x14ac:dyDescent="0.25">
      <c r="B125" s="999"/>
      <c r="C125" s="1000"/>
      <c r="D125" s="1000"/>
      <c r="E125" s="1000"/>
      <c r="F125" s="1000"/>
      <c r="G125" s="1001"/>
      <c r="H125" s="999"/>
      <c r="I125" s="1000"/>
      <c r="J125" s="1000"/>
      <c r="K125" s="1000"/>
      <c r="L125" s="1001"/>
    </row>
    <row r="126" spans="2:12" x14ac:dyDescent="0.25">
      <c r="B126" s="999"/>
      <c r="C126" s="1000"/>
      <c r="D126" s="1000"/>
      <c r="E126" s="1000"/>
      <c r="F126" s="1000"/>
      <c r="G126" s="1001"/>
      <c r="H126" s="999"/>
      <c r="I126" s="1000"/>
      <c r="J126" s="1000"/>
      <c r="K126" s="1000"/>
      <c r="L126" s="1001"/>
    </row>
    <row r="127" spans="2:12" x14ac:dyDescent="0.25">
      <c r="B127" s="999"/>
      <c r="C127" s="1000"/>
      <c r="D127" s="1000"/>
      <c r="E127" s="1000"/>
      <c r="F127" s="1000"/>
      <c r="G127" s="1001"/>
      <c r="H127" s="999"/>
      <c r="I127" s="1000"/>
      <c r="J127" s="1000"/>
      <c r="K127" s="1000"/>
      <c r="L127" s="1001"/>
    </row>
    <row r="128" spans="2:12" x14ac:dyDescent="0.25">
      <c r="B128" s="999"/>
      <c r="C128" s="1000"/>
      <c r="D128" s="1000"/>
      <c r="E128" s="1000"/>
      <c r="F128" s="1000"/>
      <c r="G128" s="1001"/>
      <c r="H128" s="999"/>
      <c r="I128" s="1000"/>
      <c r="J128" s="1000"/>
      <c r="K128" s="1000"/>
      <c r="L128" s="1001"/>
    </row>
    <row r="129" spans="2:12" x14ac:dyDescent="0.25">
      <c r="B129" s="999"/>
      <c r="C129" s="1000"/>
      <c r="D129" s="1000"/>
      <c r="E129" s="1000"/>
      <c r="F129" s="1000"/>
      <c r="G129" s="1001"/>
      <c r="H129" s="999"/>
      <c r="I129" s="1000"/>
      <c r="J129" s="1000"/>
      <c r="K129" s="1000"/>
      <c r="L129" s="1001"/>
    </row>
    <row r="130" spans="2:12" x14ac:dyDescent="0.25">
      <c r="B130" s="999"/>
      <c r="C130" s="1000"/>
      <c r="D130" s="1000"/>
      <c r="E130" s="1000"/>
      <c r="F130" s="1000"/>
      <c r="G130" s="1001"/>
      <c r="H130" s="999"/>
      <c r="I130" s="1000"/>
      <c r="J130" s="1000"/>
      <c r="K130" s="1000"/>
      <c r="L130" s="1001"/>
    </row>
    <row r="131" spans="2:12" ht="15.75" thickBot="1" x14ac:dyDescent="0.3">
      <c r="B131" s="999"/>
      <c r="C131" s="1000"/>
      <c r="D131" s="1000"/>
      <c r="E131" s="1000"/>
      <c r="F131" s="1000"/>
      <c r="G131" s="1001"/>
      <c r="H131" s="999"/>
      <c r="I131" s="1000"/>
      <c r="J131" s="1000"/>
      <c r="K131" s="1000"/>
      <c r="L131" s="1001"/>
    </row>
    <row r="132" spans="2:12" ht="19.899999999999999" customHeight="1" x14ac:dyDescent="0.25">
      <c r="B132" s="1046"/>
      <c r="C132" s="1047"/>
      <c r="D132" s="1047"/>
      <c r="E132" s="1047"/>
      <c r="F132" s="1047"/>
      <c r="G132" s="1048"/>
      <c r="H132" s="1052"/>
      <c r="I132" s="1053"/>
      <c r="J132" s="1053"/>
      <c r="K132" s="1053"/>
      <c r="L132" s="1054"/>
    </row>
    <row r="133" spans="2:12" ht="15.75" thickBot="1" x14ac:dyDescent="0.3">
      <c r="B133" s="1049"/>
      <c r="C133" s="1050"/>
      <c r="D133" s="1050"/>
      <c r="E133" s="1050"/>
      <c r="F133" s="1050"/>
      <c r="G133" s="1051"/>
      <c r="H133" s="1055"/>
      <c r="I133" s="1056"/>
      <c r="J133" s="1056"/>
      <c r="K133" s="1056"/>
      <c r="L133" s="1057"/>
    </row>
  </sheetData>
  <mergeCells count="39">
    <mergeCell ref="B118:G131"/>
    <mergeCell ref="H118:L131"/>
    <mergeCell ref="B132:G133"/>
    <mergeCell ref="H132:L133"/>
    <mergeCell ref="H68:M69"/>
    <mergeCell ref="H84:M85"/>
    <mergeCell ref="B100:G101"/>
    <mergeCell ref="B102:G115"/>
    <mergeCell ref="H102:L115"/>
    <mergeCell ref="B68:G69"/>
    <mergeCell ref="H100:M101"/>
    <mergeCell ref="B116:G117"/>
    <mergeCell ref="H116:L117"/>
    <mergeCell ref="B70:G83"/>
    <mergeCell ref="H70:L83"/>
    <mergeCell ref="B84:G85"/>
    <mergeCell ref="B86:G99"/>
    <mergeCell ref="H86:L99"/>
    <mergeCell ref="B54:G67"/>
    <mergeCell ref="H54:L67"/>
    <mergeCell ref="H20:M21"/>
    <mergeCell ref="B36:G37"/>
    <mergeCell ref="B38:G51"/>
    <mergeCell ref="H38:L51"/>
    <mergeCell ref="B52:G53"/>
    <mergeCell ref="H36:M37"/>
    <mergeCell ref="H52:M53"/>
    <mergeCell ref="B1:L2"/>
    <mergeCell ref="B3:E3"/>
    <mergeCell ref="G3:I3"/>
    <mergeCell ref="J3:L3"/>
    <mergeCell ref="B4:H5"/>
    <mergeCell ref="K4:L4"/>
    <mergeCell ref="K5:L5"/>
    <mergeCell ref="B6:G19"/>
    <mergeCell ref="H6:L19"/>
    <mergeCell ref="B20:G21"/>
    <mergeCell ref="B22:G35"/>
    <mergeCell ref="H22:L35"/>
  </mergeCells>
  <printOptions horizontalCentered="1" verticalCentered="1"/>
  <pageMargins left="0.23622047244094491" right="0.23622047244094491" top="0.74803149606299213" bottom="0.74803149606299213" header="0.31496062992125984" footer="0.31496062992125984"/>
  <pageSetup scale="60" orientation="portrait" r:id="rId1"/>
  <headerFooter>
    <oddFooter>Página &amp;P&amp;R&amp;A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O104"/>
  <sheetViews>
    <sheetView view="pageBreakPreview" topLeftCell="A3" zoomScale="85" zoomScaleNormal="100" zoomScaleSheetLayoutView="85" zoomScalePageLayoutView="110" workbookViewId="0">
      <selection activeCell="N27" sqref="N27"/>
    </sheetView>
  </sheetViews>
  <sheetFormatPr baseColWidth="10" defaultColWidth="12" defaultRowHeight="15" x14ac:dyDescent="0.25"/>
  <cols>
    <col min="1" max="1" width="3.85546875" style="126" customWidth="1"/>
    <col min="2" max="2" width="4.85546875" style="126" customWidth="1"/>
    <col min="3" max="3" width="8.7109375" style="126" customWidth="1"/>
    <col min="4" max="4" width="8.42578125" style="126" customWidth="1"/>
    <col min="5" max="5" width="12" style="126"/>
    <col min="6" max="6" width="12.5703125" style="126" customWidth="1"/>
    <col min="7" max="7" width="10" style="126" customWidth="1"/>
    <col min="8" max="8" width="9" style="126" customWidth="1"/>
    <col min="9" max="9" width="23.5703125" style="126" customWidth="1"/>
    <col min="10" max="10" width="13.7109375" style="126" customWidth="1"/>
    <col min="11" max="11" width="14.140625" style="126" customWidth="1"/>
    <col min="12" max="12" width="10" style="126" customWidth="1"/>
    <col min="13" max="13" width="12" style="126" hidden="1" customWidth="1"/>
    <col min="14" max="16384" width="12"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x14ac:dyDescent="0.25">
      <c r="B3" s="1020" t="s">
        <v>374</v>
      </c>
      <c r="C3" s="1021"/>
      <c r="D3" s="1021"/>
      <c r="E3" s="1022"/>
      <c r="F3" s="153">
        <v>44077</v>
      </c>
      <c r="G3" s="1020" t="s">
        <v>375</v>
      </c>
      <c r="H3" s="1021"/>
      <c r="I3" s="1022"/>
      <c r="J3" s="1091">
        <v>44083</v>
      </c>
      <c r="K3" s="1092"/>
      <c r="L3" s="1093"/>
    </row>
    <row r="4" spans="2:12" ht="24.95" customHeight="1" x14ac:dyDescent="0.25">
      <c r="B4" s="1026" t="s">
        <v>326</v>
      </c>
      <c r="C4" s="1027"/>
      <c r="D4" s="1027"/>
      <c r="E4" s="1027"/>
      <c r="F4" s="1027"/>
      <c r="G4" s="1027"/>
      <c r="H4" s="1028"/>
      <c r="I4" s="193" t="s">
        <v>591</v>
      </c>
      <c r="J4" s="193" t="s">
        <v>2</v>
      </c>
      <c r="K4" s="1032" t="s">
        <v>0</v>
      </c>
      <c r="L4" s="1033"/>
    </row>
    <row r="5" spans="2:12" ht="24.95" customHeight="1" thickBot="1" x14ac:dyDescent="0.3">
      <c r="B5" s="1094"/>
      <c r="C5" s="1095"/>
      <c r="D5" s="1095"/>
      <c r="E5" s="1095"/>
      <c r="F5" s="1095"/>
      <c r="G5" s="1095"/>
      <c r="H5" s="1096"/>
      <c r="I5" s="124" t="s">
        <v>592</v>
      </c>
      <c r="J5" s="156">
        <v>2</v>
      </c>
      <c r="K5" s="1097" t="s">
        <v>376</v>
      </c>
      <c r="L5" s="1098"/>
    </row>
    <row r="6" spans="2:12" ht="24.95" customHeight="1" thickBot="1" x14ac:dyDescent="0.3">
      <c r="B6" s="1088" t="s">
        <v>615</v>
      </c>
      <c r="C6" s="1089"/>
      <c r="D6" s="1089"/>
      <c r="E6" s="1089"/>
      <c r="F6" s="1089"/>
      <c r="G6" s="1089"/>
      <c r="H6" s="1089"/>
      <c r="I6" s="1089"/>
      <c r="J6" s="1089"/>
      <c r="K6" s="1089"/>
      <c r="L6" s="1090"/>
    </row>
    <row r="7" spans="2:12" ht="15.75" customHeight="1" x14ac:dyDescent="0.25">
      <c r="B7" s="999" t="s">
        <v>545</v>
      </c>
      <c r="C7" s="1000"/>
      <c r="D7" s="1000"/>
      <c r="E7" s="1000"/>
      <c r="F7" s="1000"/>
      <c r="G7" s="1001"/>
      <c r="H7" s="999" t="s">
        <v>546</v>
      </c>
      <c r="I7" s="1000"/>
      <c r="J7" s="1000"/>
      <c r="K7" s="1000"/>
      <c r="L7" s="1001"/>
    </row>
    <row r="8" spans="2:12"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x14ac:dyDescent="0.25">
      <c r="B15" s="999"/>
      <c r="C15" s="1000"/>
      <c r="D15" s="1000"/>
      <c r="E15" s="1000"/>
      <c r="F15" s="1000"/>
      <c r="G15" s="1001"/>
      <c r="H15" s="999"/>
      <c r="I15" s="1000"/>
      <c r="J15" s="1000"/>
      <c r="K15" s="1000"/>
      <c r="L15" s="1001"/>
    </row>
    <row r="16" spans="2:12" x14ac:dyDescent="0.25">
      <c r="B16" s="999"/>
      <c r="C16" s="1000"/>
      <c r="D16" s="1000"/>
      <c r="E16" s="1000"/>
      <c r="F16" s="1000"/>
      <c r="G16" s="1001"/>
      <c r="H16" s="999"/>
      <c r="I16" s="1000"/>
      <c r="J16" s="1000"/>
      <c r="K16" s="1000"/>
      <c r="L16" s="1001"/>
    </row>
    <row r="17" spans="2:13" x14ac:dyDescent="0.25">
      <c r="B17" s="999"/>
      <c r="C17" s="1000"/>
      <c r="D17" s="1000"/>
      <c r="E17" s="1000"/>
      <c r="F17" s="1000"/>
      <c r="G17" s="1001"/>
      <c r="H17" s="999"/>
      <c r="I17" s="1000"/>
      <c r="J17" s="1000"/>
      <c r="K17" s="1000"/>
      <c r="L17" s="1001"/>
    </row>
    <row r="18" spans="2:13" x14ac:dyDescent="0.25">
      <c r="B18" s="999"/>
      <c r="C18" s="1000"/>
      <c r="D18" s="1000"/>
      <c r="E18" s="1000"/>
      <c r="F18" s="1000"/>
      <c r="G18" s="1001"/>
      <c r="H18" s="999"/>
      <c r="I18" s="1000"/>
      <c r="J18" s="1000"/>
      <c r="K18" s="1000"/>
      <c r="L18" s="1001"/>
    </row>
    <row r="19" spans="2:13" x14ac:dyDescent="0.25">
      <c r="B19" s="999"/>
      <c r="C19" s="1000"/>
      <c r="D19" s="1000"/>
      <c r="E19" s="1000"/>
      <c r="F19" s="1000"/>
      <c r="G19" s="1001"/>
      <c r="H19" s="999"/>
      <c r="I19" s="1000"/>
      <c r="J19" s="1000"/>
      <c r="K19" s="1000"/>
      <c r="L19" s="1001"/>
    </row>
    <row r="20" spans="2:13" ht="15.75" thickBot="1" x14ac:dyDescent="0.3">
      <c r="B20" s="999"/>
      <c r="C20" s="1000"/>
      <c r="D20" s="1000"/>
      <c r="E20" s="1000"/>
      <c r="F20" s="1000"/>
      <c r="G20" s="1001"/>
      <c r="H20" s="999"/>
      <c r="I20" s="1000"/>
      <c r="J20" s="1000"/>
      <c r="K20" s="1000"/>
      <c r="L20" s="1001"/>
    </row>
    <row r="21" spans="2:13" ht="15" customHeight="1" x14ac:dyDescent="0.25">
      <c r="B21" s="1071" t="s">
        <v>1122</v>
      </c>
      <c r="C21" s="1072"/>
      <c r="D21" s="1072"/>
      <c r="E21" s="1072"/>
      <c r="F21" s="1072"/>
      <c r="G21" s="1073"/>
      <c r="H21" s="1071" t="s">
        <v>1123</v>
      </c>
      <c r="I21" s="1072"/>
      <c r="J21" s="1072"/>
      <c r="K21" s="1072"/>
      <c r="L21" s="1072"/>
      <c r="M21" s="1071"/>
    </row>
    <row r="22" spans="2:13" ht="29.25" customHeight="1" thickBot="1" x14ac:dyDescent="0.3">
      <c r="B22" s="1074"/>
      <c r="C22" s="1075"/>
      <c r="D22" s="1075"/>
      <c r="E22" s="1075"/>
      <c r="F22" s="1075"/>
      <c r="G22" s="1076"/>
      <c r="H22" s="1074"/>
      <c r="I22" s="1075"/>
      <c r="J22" s="1075"/>
      <c r="K22" s="1075"/>
      <c r="L22" s="1075"/>
      <c r="M22" s="1074"/>
    </row>
    <row r="23" spans="2:13" ht="15.75" customHeight="1" x14ac:dyDescent="0.25">
      <c r="B23" s="996" t="s">
        <v>606</v>
      </c>
      <c r="C23" s="997"/>
      <c r="D23" s="997"/>
      <c r="E23" s="997"/>
      <c r="F23" s="997"/>
      <c r="G23" s="998"/>
      <c r="H23" s="996" t="s">
        <v>607</v>
      </c>
      <c r="I23" s="997"/>
      <c r="J23" s="997"/>
      <c r="K23" s="997"/>
      <c r="L23" s="998"/>
    </row>
    <row r="24" spans="2:13" x14ac:dyDescent="0.25">
      <c r="B24" s="999"/>
      <c r="C24" s="1000"/>
      <c r="D24" s="1000"/>
      <c r="E24" s="1000"/>
      <c r="F24" s="1000"/>
      <c r="G24" s="1001"/>
      <c r="H24" s="999"/>
      <c r="I24" s="1000"/>
      <c r="J24" s="1000"/>
      <c r="K24" s="1000"/>
      <c r="L24" s="1001"/>
    </row>
    <row r="25" spans="2:13" x14ac:dyDescent="0.25">
      <c r="B25" s="999"/>
      <c r="C25" s="1000"/>
      <c r="D25" s="1000"/>
      <c r="E25" s="1000"/>
      <c r="F25" s="1000"/>
      <c r="G25" s="1001"/>
      <c r="H25" s="999"/>
      <c r="I25" s="1000"/>
      <c r="J25" s="1000"/>
      <c r="K25" s="1000"/>
      <c r="L25" s="1001"/>
    </row>
    <row r="26" spans="2:13" x14ac:dyDescent="0.25">
      <c r="B26" s="999"/>
      <c r="C26" s="1000"/>
      <c r="D26" s="1000"/>
      <c r="E26" s="1000"/>
      <c r="F26" s="1000"/>
      <c r="G26" s="1001"/>
      <c r="H26" s="999"/>
      <c r="I26" s="1000"/>
      <c r="J26" s="1000"/>
      <c r="K26" s="1000"/>
      <c r="L26" s="1001"/>
    </row>
    <row r="27" spans="2:13" x14ac:dyDescent="0.25">
      <c r="B27" s="999"/>
      <c r="C27" s="1000"/>
      <c r="D27" s="1000"/>
      <c r="E27" s="1000"/>
      <c r="F27" s="1000"/>
      <c r="G27" s="1001"/>
      <c r="H27" s="999"/>
      <c r="I27" s="1000"/>
      <c r="J27" s="1000"/>
      <c r="K27" s="1000"/>
      <c r="L27" s="1001"/>
    </row>
    <row r="28" spans="2:13" x14ac:dyDescent="0.25">
      <c r="B28" s="999"/>
      <c r="C28" s="1000"/>
      <c r="D28" s="1000"/>
      <c r="E28" s="1000"/>
      <c r="F28" s="1000"/>
      <c r="G28" s="1001"/>
      <c r="H28" s="999"/>
      <c r="I28" s="1000"/>
      <c r="J28" s="1000"/>
      <c r="K28" s="1000"/>
      <c r="L28" s="1001"/>
    </row>
    <row r="29" spans="2:13" x14ac:dyDescent="0.25">
      <c r="B29" s="999"/>
      <c r="C29" s="1000"/>
      <c r="D29" s="1000"/>
      <c r="E29" s="1000"/>
      <c r="F29" s="1000"/>
      <c r="G29" s="1001"/>
      <c r="H29" s="999"/>
      <c r="I29" s="1000"/>
      <c r="J29" s="1000"/>
      <c r="K29" s="1000"/>
      <c r="L29" s="1001"/>
    </row>
    <row r="30" spans="2:13" x14ac:dyDescent="0.25">
      <c r="B30" s="999"/>
      <c r="C30" s="1000"/>
      <c r="D30" s="1000"/>
      <c r="E30" s="1000"/>
      <c r="F30" s="1000"/>
      <c r="G30" s="1001"/>
      <c r="H30" s="999"/>
      <c r="I30" s="1000"/>
      <c r="J30" s="1000"/>
      <c r="K30" s="1000"/>
      <c r="L30" s="1001"/>
    </row>
    <row r="31" spans="2:13" x14ac:dyDescent="0.25">
      <c r="B31" s="999"/>
      <c r="C31" s="1000"/>
      <c r="D31" s="1000"/>
      <c r="E31" s="1000"/>
      <c r="F31" s="1000"/>
      <c r="G31" s="1001"/>
      <c r="H31" s="999"/>
      <c r="I31" s="1000"/>
      <c r="J31" s="1000"/>
      <c r="K31" s="1000"/>
      <c r="L31" s="1001"/>
    </row>
    <row r="32" spans="2:13" x14ac:dyDescent="0.25">
      <c r="B32" s="999"/>
      <c r="C32" s="1000"/>
      <c r="D32" s="1000"/>
      <c r="E32" s="1000"/>
      <c r="F32" s="1000"/>
      <c r="G32" s="1001"/>
      <c r="H32" s="999"/>
      <c r="I32" s="1000"/>
      <c r="J32" s="1000"/>
      <c r="K32" s="1000"/>
      <c r="L32" s="1001"/>
    </row>
    <row r="33" spans="2:13" x14ac:dyDescent="0.25">
      <c r="B33" s="999"/>
      <c r="C33" s="1000"/>
      <c r="D33" s="1000"/>
      <c r="E33" s="1000"/>
      <c r="F33" s="1000"/>
      <c r="G33" s="1001"/>
      <c r="H33" s="999"/>
      <c r="I33" s="1000"/>
      <c r="J33" s="1000"/>
      <c r="K33" s="1000"/>
      <c r="L33" s="1001"/>
    </row>
    <row r="34" spans="2:13" x14ac:dyDescent="0.25">
      <c r="B34" s="999"/>
      <c r="C34" s="1000"/>
      <c r="D34" s="1000"/>
      <c r="E34" s="1000"/>
      <c r="F34" s="1000"/>
      <c r="G34" s="1001"/>
      <c r="H34" s="999"/>
      <c r="I34" s="1000"/>
      <c r="J34" s="1000"/>
      <c r="K34" s="1000"/>
      <c r="L34" s="1001"/>
    </row>
    <row r="35" spans="2:13" x14ac:dyDescent="0.25">
      <c r="B35" s="999"/>
      <c r="C35" s="1000"/>
      <c r="D35" s="1000"/>
      <c r="E35" s="1000"/>
      <c r="F35" s="1000"/>
      <c r="G35" s="1001"/>
      <c r="H35" s="999"/>
      <c r="I35" s="1000"/>
      <c r="J35" s="1000"/>
      <c r="K35" s="1000"/>
      <c r="L35" s="1001"/>
    </row>
    <row r="36" spans="2:13" ht="15.75" thickBot="1" x14ac:dyDescent="0.3">
      <c r="B36" s="999"/>
      <c r="C36" s="1000"/>
      <c r="D36" s="1000"/>
      <c r="E36" s="1000"/>
      <c r="F36" s="1000"/>
      <c r="G36" s="1001"/>
      <c r="H36" s="999"/>
      <c r="I36" s="1000"/>
      <c r="J36" s="1000"/>
      <c r="K36" s="1000"/>
      <c r="L36" s="1001"/>
    </row>
    <row r="37" spans="2:13" ht="15" customHeight="1" x14ac:dyDescent="0.25">
      <c r="B37" s="1071" t="s">
        <v>1124</v>
      </c>
      <c r="C37" s="1072"/>
      <c r="D37" s="1072"/>
      <c r="E37" s="1072"/>
      <c r="F37" s="1072"/>
      <c r="G37" s="1073"/>
      <c r="H37" s="1077" t="s">
        <v>1125</v>
      </c>
      <c r="I37" s="1078"/>
      <c r="J37" s="1078"/>
      <c r="K37" s="1078"/>
      <c r="L37" s="1078"/>
      <c r="M37" s="1081"/>
    </row>
    <row r="38" spans="2:13" ht="30.75" customHeight="1" thickBot="1" x14ac:dyDescent="0.3">
      <c r="B38" s="1074"/>
      <c r="C38" s="1075"/>
      <c r="D38" s="1075"/>
      <c r="E38" s="1075"/>
      <c r="F38" s="1075"/>
      <c r="G38" s="1076"/>
      <c r="H38" s="1079"/>
      <c r="I38" s="1080"/>
      <c r="J38" s="1080"/>
      <c r="K38" s="1080"/>
      <c r="L38" s="1080"/>
      <c r="M38" s="1082"/>
    </row>
    <row r="39" spans="2:13" ht="26.25" customHeight="1" thickBot="1" x14ac:dyDescent="0.3">
      <c r="B39" s="1085" t="s">
        <v>616</v>
      </c>
      <c r="C39" s="1086"/>
      <c r="D39" s="1086"/>
      <c r="E39" s="1086"/>
      <c r="F39" s="1086"/>
      <c r="G39" s="1086"/>
      <c r="H39" s="1086"/>
      <c r="I39" s="1086"/>
      <c r="J39" s="1086"/>
      <c r="K39" s="1086"/>
      <c r="L39" s="1087"/>
      <c r="M39" s="157"/>
    </row>
    <row r="40" spans="2:13" x14ac:dyDescent="0.25">
      <c r="B40" s="996" t="s">
        <v>608</v>
      </c>
      <c r="C40" s="997"/>
      <c r="D40" s="997"/>
      <c r="E40" s="997"/>
      <c r="F40" s="997"/>
      <c r="G40" s="998"/>
      <c r="H40" s="996" t="s">
        <v>609</v>
      </c>
      <c r="I40" s="997"/>
      <c r="J40" s="997"/>
      <c r="K40" s="997"/>
      <c r="L40" s="998"/>
    </row>
    <row r="41" spans="2:13" x14ac:dyDescent="0.25">
      <c r="B41" s="999"/>
      <c r="C41" s="1000"/>
      <c r="D41" s="1000"/>
      <c r="E41" s="1000"/>
      <c r="F41" s="1000"/>
      <c r="G41" s="1001"/>
      <c r="H41" s="999"/>
      <c r="I41" s="1000"/>
      <c r="J41" s="1000"/>
      <c r="K41" s="1000"/>
      <c r="L41" s="1001"/>
    </row>
    <row r="42" spans="2:13" x14ac:dyDescent="0.25">
      <c r="B42" s="999"/>
      <c r="C42" s="1000"/>
      <c r="D42" s="1000"/>
      <c r="E42" s="1000"/>
      <c r="F42" s="1000"/>
      <c r="G42" s="1001"/>
      <c r="H42" s="999"/>
      <c r="I42" s="1000"/>
      <c r="J42" s="1000"/>
      <c r="K42" s="1000"/>
      <c r="L42" s="1001"/>
    </row>
    <row r="43" spans="2:13" x14ac:dyDescent="0.25">
      <c r="B43" s="999"/>
      <c r="C43" s="1000"/>
      <c r="D43" s="1000"/>
      <c r="E43" s="1000"/>
      <c r="F43" s="1000"/>
      <c r="G43" s="1001"/>
      <c r="H43" s="999"/>
      <c r="I43" s="1000"/>
      <c r="J43" s="1000"/>
      <c r="K43" s="1000"/>
      <c r="L43" s="1001"/>
    </row>
    <row r="44" spans="2:13" x14ac:dyDescent="0.25">
      <c r="B44" s="999"/>
      <c r="C44" s="1000"/>
      <c r="D44" s="1000"/>
      <c r="E44" s="1000"/>
      <c r="F44" s="1000"/>
      <c r="G44" s="1001"/>
      <c r="H44" s="999"/>
      <c r="I44" s="1000"/>
      <c r="J44" s="1000"/>
      <c r="K44" s="1000"/>
      <c r="L44" s="1001"/>
    </row>
    <row r="45" spans="2:13" x14ac:dyDescent="0.25">
      <c r="B45" s="999"/>
      <c r="C45" s="1000"/>
      <c r="D45" s="1000"/>
      <c r="E45" s="1000"/>
      <c r="F45" s="1000"/>
      <c r="G45" s="1001"/>
      <c r="H45" s="999"/>
      <c r="I45" s="1000"/>
      <c r="J45" s="1000"/>
      <c r="K45" s="1000"/>
      <c r="L45" s="1001"/>
    </row>
    <row r="46" spans="2:13" x14ac:dyDescent="0.25">
      <c r="B46" s="999"/>
      <c r="C46" s="1000"/>
      <c r="D46" s="1000"/>
      <c r="E46" s="1000"/>
      <c r="F46" s="1000"/>
      <c r="G46" s="1001"/>
      <c r="H46" s="999"/>
      <c r="I46" s="1000"/>
      <c r="J46" s="1000"/>
      <c r="K46" s="1000"/>
      <c r="L46" s="1001"/>
    </row>
    <row r="47" spans="2:13" x14ac:dyDescent="0.25">
      <c r="B47" s="999"/>
      <c r="C47" s="1000"/>
      <c r="D47" s="1000"/>
      <c r="E47" s="1000"/>
      <c r="F47" s="1000"/>
      <c r="G47" s="1001"/>
      <c r="H47" s="999"/>
      <c r="I47" s="1000"/>
      <c r="J47" s="1000"/>
      <c r="K47" s="1000"/>
      <c r="L47" s="1001"/>
    </row>
    <row r="48" spans="2:13" x14ac:dyDescent="0.25">
      <c r="B48" s="999"/>
      <c r="C48" s="1000"/>
      <c r="D48" s="1000"/>
      <c r="E48" s="1000"/>
      <c r="F48" s="1000"/>
      <c r="G48" s="1001"/>
      <c r="H48" s="999"/>
      <c r="I48" s="1000"/>
      <c r="J48" s="1000"/>
      <c r="K48" s="1000"/>
      <c r="L48" s="1001"/>
    </row>
    <row r="49" spans="2:13" x14ac:dyDescent="0.25">
      <c r="B49" s="999"/>
      <c r="C49" s="1000"/>
      <c r="D49" s="1000"/>
      <c r="E49" s="1000"/>
      <c r="F49" s="1000"/>
      <c r="G49" s="1001"/>
      <c r="H49" s="999"/>
      <c r="I49" s="1000"/>
      <c r="J49" s="1000"/>
      <c r="K49" s="1000"/>
      <c r="L49" s="1001"/>
    </row>
    <row r="50" spans="2:13" x14ac:dyDescent="0.25">
      <c r="B50" s="999"/>
      <c r="C50" s="1000"/>
      <c r="D50" s="1000"/>
      <c r="E50" s="1000"/>
      <c r="F50" s="1000"/>
      <c r="G50" s="1001"/>
      <c r="H50" s="999"/>
      <c r="I50" s="1000"/>
      <c r="J50" s="1000"/>
      <c r="K50" s="1000"/>
      <c r="L50" s="1001"/>
    </row>
    <row r="51" spans="2:13" x14ac:dyDescent="0.25">
      <c r="B51" s="999"/>
      <c r="C51" s="1000"/>
      <c r="D51" s="1000"/>
      <c r="E51" s="1000"/>
      <c r="F51" s="1000"/>
      <c r="G51" s="1001"/>
      <c r="H51" s="999"/>
      <c r="I51" s="1000"/>
      <c r="J51" s="1000"/>
      <c r="K51" s="1000"/>
      <c r="L51" s="1001"/>
    </row>
    <row r="52" spans="2:13" x14ac:dyDescent="0.25">
      <c r="B52" s="999"/>
      <c r="C52" s="1000"/>
      <c r="D52" s="1000"/>
      <c r="E52" s="1000"/>
      <c r="F52" s="1000"/>
      <c r="G52" s="1001"/>
      <c r="H52" s="999"/>
      <c r="I52" s="1000"/>
      <c r="J52" s="1000"/>
      <c r="K52" s="1000"/>
      <c r="L52" s="1001"/>
    </row>
    <row r="53" spans="2:13" ht="15.75" thickBot="1" x14ac:dyDescent="0.3">
      <c r="B53" s="999"/>
      <c r="C53" s="1000"/>
      <c r="D53" s="1000"/>
      <c r="E53" s="1000"/>
      <c r="F53" s="1000"/>
      <c r="G53" s="1001"/>
      <c r="H53" s="999"/>
      <c r="I53" s="1000"/>
      <c r="J53" s="1000"/>
      <c r="K53" s="1000"/>
      <c r="L53" s="1001"/>
    </row>
    <row r="54" spans="2:13" ht="15" customHeight="1" x14ac:dyDescent="0.25">
      <c r="B54" s="1071" t="s">
        <v>1126</v>
      </c>
      <c r="C54" s="1072"/>
      <c r="D54" s="1072"/>
      <c r="E54" s="1072"/>
      <c r="F54" s="1072"/>
      <c r="G54" s="1073"/>
      <c r="H54" s="1071" t="s">
        <v>1127</v>
      </c>
      <c r="I54" s="1072"/>
      <c r="J54" s="1072"/>
      <c r="K54" s="1072"/>
      <c r="L54" s="1072"/>
      <c r="M54" s="1081"/>
    </row>
    <row r="55" spans="2:13" ht="36" customHeight="1" thickBot="1" x14ac:dyDescent="0.3">
      <c r="B55" s="1074"/>
      <c r="C55" s="1075"/>
      <c r="D55" s="1075"/>
      <c r="E55" s="1075"/>
      <c r="F55" s="1075"/>
      <c r="G55" s="1076"/>
      <c r="H55" s="1074"/>
      <c r="I55" s="1075"/>
      <c r="J55" s="1075"/>
      <c r="K55" s="1075"/>
      <c r="L55" s="1075"/>
      <c r="M55" s="1082"/>
    </row>
    <row r="56" spans="2:13" ht="15" customHeight="1" x14ac:dyDescent="0.25">
      <c r="B56" s="996" t="s">
        <v>608</v>
      </c>
      <c r="C56" s="997"/>
      <c r="D56" s="997"/>
      <c r="E56" s="997"/>
      <c r="F56" s="997"/>
      <c r="G56" s="998"/>
      <c r="H56" s="996" t="s">
        <v>609</v>
      </c>
      <c r="I56" s="997"/>
      <c r="J56" s="997"/>
      <c r="K56" s="997"/>
      <c r="L56" s="998"/>
    </row>
    <row r="57" spans="2:13" ht="15" customHeight="1" x14ac:dyDescent="0.25">
      <c r="B57" s="999"/>
      <c r="C57" s="1000"/>
      <c r="D57" s="1000"/>
      <c r="E57" s="1000"/>
      <c r="F57" s="1000"/>
      <c r="G57" s="1001"/>
      <c r="H57" s="999"/>
      <c r="I57" s="1000"/>
      <c r="J57" s="1000"/>
      <c r="K57" s="1000"/>
      <c r="L57" s="1001"/>
    </row>
    <row r="58" spans="2:13" ht="15" customHeight="1" x14ac:dyDescent="0.25">
      <c r="B58" s="999"/>
      <c r="C58" s="1000"/>
      <c r="D58" s="1000"/>
      <c r="E58" s="1000"/>
      <c r="F58" s="1000"/>
      <c r="G58" s="1001"/>
      <c r="H58" s="999"/>
      <c r="I58" s="1000"/>
      <c r="J58" s="1000"/>
      <c r="K58" s="1000"/>
      <c r="L58" s="1001"/>
    </row>
    <row r="59" spans="2:13" ht="15" customHeight="1" x14ac:dyDescent="0.25">
      <c r="B59" s="999"/>
      <c r="C59" s="1000"/>
      <c r="D59" s="1000"/>
      <c r="E59" s="1000"/>
      <c r="F59" s="1000"/>
      <c r="G59" s="1001"/>
      <c r="H59" s="999"/>
      <c r="I59" s="1000"/>
      <c r="J59" s="1000"/>
      <c r="K59" s="1000"/>
      <c r="L59" s="1001"/>
    </row>
    <row r="60" spans="2:13" ht="15" customHeight="1" x14ac:dyDescent="0.25">
      <c r="B60" s="999"/>
      <c r="C60" s="1000"/>
      <c r="D60" s="1000"/>
      <c r="E60" s="1000"/>
      <c r="F60" s="1000"/>
      <c r="G60" s="1001"/>
      <c r="H60" s="999"/>
      <c r="I60" s="1000"/>
      <c r="J60" s="1000"/>
      <c r="K60" s="1000"/>
      <c r="L60" s="1001"/>
    </row>
    <row r="61" spans="2:13" ht="15" customHeight="1" x14ac:dyDescent="0.25">
      <c r="B61" s="999"/>
      <c r="C61" s="1000"/>
      <c r="D61" s="1000"/>
      <c r="E61" s="1000"/>
      <c r="F61" s="1000"/>
      <c r="G61" s="1001"/>
      <c r="H61" s="999"/>
      <c r="I61" s="1000"/>
      <c r="J61" s="1000"/>
      <c r="K61" s="1000"/>
      <c r="L61" s="1001"/>
    </row>
    <row r="62" spans="2:13" ht="15" customHeight="1" x14ac:dyDescent="0.25">
      <c r="B62" s="999"/>
      <c r="C62" s="1000"/>
      <c r="D62" s="1000"/>
      <c r="E62" s="1000"/>
      <c r="F62" s="1000"/>
      <c r="G62" s="1001"/>
      <c r="H62" s="999"/>
      <c r="I62" s="1000"/>
      <c r="J62" s="1000"/>
      <c r="K62" s="1000"/>
      <c r="L62" s="1001"/>
    </row>
    <row r="63" spans="2:13" ht="15" customHeight="1" x14ac:dyDescent="0.25">
      <c r="B63" s="999"/>
      <c r="C63" s="1000"/>
      <c r="D63" s="1000"/>
      <c r="E63" s="1000"/>
      <c r="F63" s="1000"/>
      <c r="G63" s="1001"/>
      <c r="H63" s="999"/>
      <c r="I63" s="1000"/>
      <c r="J63" s="1000"/>
      <c r="K63" s="1000"/>
      <c r="L63" s="1001"/>
    </row>
    <row r="64" spans="2:13" ht="15" customHeight="1" x14ac:dyDescent="0.25">
      <c r="B64" s="999"/>
      <c r="C64" s="1000"/>
      <c r="D64" s="1000"/>
      <c r="E64" s="1000"/>
      <c r="F64" s="1000"/>
      <c r="G64" s="1001"/>
      <c r="H64" s="999"/>
      <c r="I64" s="1000"/>
      <c r="J64" s="1000"/>
      <c r="K64" s="1000"/>
      <c r="L64" s="1001"/>
    </row>
    <row r="65" spans="2:15" ht="15" customHeight="1" x14ac:dyDescent="0.25">
      <c r="B65" s="999"/>
      <c r="C65" s="1000"/>
      <c r="D65" s="1000"/>
      <c r="E65" s="1000"/>
      <c r="F65" s="1000"/>
      <c r="G65" s="1001"/>
      <c r="H65" s="999"/>
      <c r="I65" s="1000"/>
      <c r="J65" s="1000"/>
      <c r="K65" s="1000"/>
      <c r="L65" s="1001"/>
    </row>
    <row r="66" spans="2:15" ht="15" customHeight="1" x14ac:dyDescent="0.25">
      <c r="B66" s="999"/>
      <c r="C66" s="1000"/>
      <c r="D66" s="1000"/>
      <c r="E66" s="1000"/>
      <c r="F66" s="1000"/>
      <c r="G66" s="1001"/>
      <c r="H66" s="999"/>
      <c r="I66" s="1000"/>
      <c r="J66" s="1000"/>
      <c r="K66" s="1000"/>
      <c r="L66" s="1001"/>
      <c r="O66" s="184"/>
    </row>
    <row r="67" spans="2:15" ht="15" customHeight="1" x14ac:dyDescent="0.25">
      <c r="B67" s="999"/>
      <c r="C67" s="1000"/>
      <c r="D67" s="1000"/>
      <c r="E67" s="1000"/>
      <c r="F67" s="1000"/>
      <c r="G67" s="1001"/>
      <c r="H67" s="999"/>
      <c r="I67" s="1000"/>
      <c r="J67" s="1000"/>
      <c r="K67" s="1000"/>
      <c r="L67" s="1001"/>
    </row>
    <row r="68" spans="2:15" ht="15" customHeight="1" x14ac:dyDescent="0.25">
      <c r="B68" s="999"/>
      <c r="C68" s="1000"/>
      <c r="D68" s="1000"/>
      <c r="E68" s="1000"/>
      <c r="F68" s="1000"/>
      <c r="G68" s="1001"/>
      <c r="H68" s="999"/>
      <c r="I68" s="1000"/>
      <c r="J68" s="1000"/>
      <c r="K68" s="1000"/>
      <c r="L68" s="1001"/>
    </row>
    <row r="69" spans="2:15" ht="15.75" customHeight="1" thickBot="1" x14ac:dyDescent="0.3">
      <c r="B69" s="999"/>
      <c r="C69" s="1000"/>
      <c r="D69" s="1000"/>
      <c r="E69" s="1000"/>
      <c r="F69" s="1000"/>
      <c r="G69" s="1001"/>
      <c r="H69" s="999"/>
      <c r="I69" s="1000"/>
      <c r="J69" s="1000"/>
      <c r="K69" s="1000"/>
      <c r="L69" s="1001"/>
    </row>
    <row r="70" spans="2:15" ht="23.25" customHeight="1" x14ac:dyDescent="0.25">
      <c r="B70" s="1077" t="s">
        <v>1128</v>
      </c>
      <c r="C70" s="1078"/>
      <c r="D70" s="1078"/>
      <c r="E70" s="1078"/>
      <c r="F70" s="1078"/>
      <c r="G70" s="1083"/>
      <c r="H70" s="1071" t="s">
        <v>1129</v>
      </c>
      <c r="I70" s="1072"/>
      <c r="J70" s="1072"/>
      <c r="K70" s="1072"/>
      <c r="L70" s="1072"/>
      <c r="M70" s="1081"/>
    </row>
    <row r="71" spans="2:15" ht="25.5" customHeight="1" thickBot="1" x14ac:dyDescent="0.3">
      <c r="B71" s="1079"/>
      <c r="C71" s="1080"/>
      <c r="D71" s="1080"/>
      <c r="E71" s="1080"/>
      <c r="F71" s="1080"/>
      <c r="G71" s="1084"/>
      <c r="H71" s="1074"/>
      <c r="I71" s="1075"/>
      <c r="J71" s="1075"/>
      <c r="K71" s="1075"/>
      <c r="L71" s="1075"/>
      <c r="M71" s="1082"/>
    </row>
    <row r="72" spans="2:15" ht="25.5" customHeight="1" thickBot="1" x14ac:dyDescent="0.3">
      <c r="B72" s="1085" t="s">
        <v>617</v>
      </c>
      <c r="C72" s="1086"/>
      <c r="D72" s="1086"/>
      <c r="E72" s="1086"/>
      <c r="F72" s="1086"/>
      <c r="G72" s="1086"/>
      <c r="H72" s="1086"/>
      <c r="I72" s="1086"/>
      <c r="J72" s="1086"/>
      <c r="K72" s="1086"/>
      <c r="L72" s="1087"/>
    </row>
    <row r="73" spans="2:15" x14ac:dyDescent="0.25">
      <c r="B73" s="996" t="s">
        <v>608</v>
      </c>
      <c r="C73" s="997"/>
      <c r="D73" s="997"/>
      <c r="E73" s="997"/>
      <c r="F73" s="997"/>
      <c r="G73" s="998"/>
      <c r="H73" s="996" t="s">
        <v>609</v>
      </c>
      <c r="I73" s="997"/>
      <c r="J73" s="997"/>
      <c r="K73" s="997"/>
      <c r="L73" s="998"/>
    </row>
    <row r="74" spans="2:15" x14ac:dyDescent="0.25">
      <c r="B74" s="999"/>
      <c r="C74" s="1000"/>
      <c r="D74" s="1000"/>
      <c r="E74" s="1000"/>
      <c r="F74" s="1000"/>
      <c r="G74" s="1001"/>
      <c r="H74" s="999"/>
      <c r="I74" s="1000"/>
      <c r="J74" s="1000"/>
      <c r="K74" s="1000"/>
      <c r="L74" s="1001"/>
    </row>
    <row r="75" spans="2:15" x14ac:dyDescent="0.25">
      <c r="B75" s="999"/>
      <c r="C75" s="1000"/>
      <c r="D75" s="1000"/>
      <c r="E75" s="1000"/>
      <c r="F75" s="1000"/>
      <c r="G75" s="1001"/>
      <c r="H75" s="999"/>
      <c r="I75" s="1000"/>
      <c r="J75" s="1000"/>
      <c r="K75" s="1000"/>
      <c r="L75" s="1001"/>
    </row>
    <row r="76" spans="2:15" x14ac:dyDescent="0.25">
      <c r="B76" s="999"/>
      <c r="C76" s="1000"/>
      <c r="D76" s="1000"/>
      <c r="E76" s="1000"/>
      <c r="F76" s="1000"/>
      <c r="G76" s="1001"/>
      <c r="H76" s="999"/>
      <c r="I76" s="1000"/>
      <c r="J76" s="1000"/>
      <c r="K76" s="1000"/>
      <c r="L76" s="1001"/>
    </row>
    <row r="77" spans="2:15" x14ac:dyDescent="0.25">
      <c r="B77" s="999"/>
      <c r="C77" s="1000"/>
      <c r="D77" s="1000"/>
      <c r="E77" s="1000"/>
      <c r="F77" s="1000"/>
      <c r="G77" s="1001"/>
      <c r="H77" s="999"/>
      <c r="I77" s="1000"/>
      <c r="J77" s="1000"/>
      <c r="K77" s="1000"/>
      <c r="L77" s="1001"/>
    </row>
    <row r="78" spans="2:15" x14ac:dyDescent="0.25">
      <c r="B78" s="999"/>
      <c r="C78" s="1000"/>
      <c r="D78" s="1000"/>
      <c r="E78" s="1000"/>
      <c r="F78" s="1000"/>
      <c r="G78" s="1001"/>
      <c r="H78" s="999"/>
      <c r="I78" s="1000"/>
      <c r="J78" s="1000"/>
      <c r="K78" s="1000"/>
      <c r="L78" s="1001"/>
    </row>
    <row r="79" spans="2:15" x14ac:dyDescent="0.25">
      <c r="B79" s="999"/>
      <c r="C79" s="1000"/>
      <c r="D79" s="1000"/>
      <c r="E79" s="1000"/>
      <c r="F79" s="1000"/>
      <c r="G79" s="1001"/>
      <c r="H79" s="999"/>
      <c r="I79" s="1000"/>
      <c r="J79" s="1000"/>
      <c r="K79" s="1000"/>
      <c r="L79" s="1001"/>
    </row>
    <row r="80" spans="2:15" x14ac:dyDescent="0.25">
      <c r="B80" s="999"/>
      <c r="C80" s="1000"/>
      <c r="D80" s="1000"/>
      <c r="E80" s="1000"/>
      <c r="F80" s="1000"/>
      <c r="G80" s="1001"/>
      <c r="H80" s="999"/>
      <c r="I80" s="1000"/>
      <c r="J80" s="1000"/>
      <c r="K80" s="1000"/>
      <c r="L80" s="1001"/>
    </row>
    <row r="81" spans="2:12" x14ac:dyDescent="0.25">
      <c r="B81" s="999"/>
      <c r="C81" s="1000"/>
      <c r="D81" s="1000"/>
      <c r="E81" s="1000"/>
      <c r="F81" s="1000"/>
      <c r="G81" s="1001"/>
      <c r="H81" s="999"/>
      <c r="I81" s="1000"/>
      <c r="J81" s="1000"/>
      <c r="K81" s="1000"/>
      <c r="L81" s="1001"/>
    </row>
    <row r="82" spans="2:12" x14ac:dyDescent="0.25">
      <c r="B82" s="999"/>
      <c r="C82" s="1000"/>
      <c r="D82" s="1000"/>
      <c r="E82" s="1000"/>
      <c r="F82" s="1000"/>
      <c r="G82" s="1001"/>
      <c r="H82" s="999"/>
      <c r="I82" s="1000"/>
      <c r="J82" s="1000"/>
      <c r="K82" s="1000"/>
      <c r="L82" s="1001"/>
    </row>
    <row r="83" spans="2:12" x14ac:dyDescent="0.25">
      <c r="B83" s="999"/>
      <c r="C83" s="1000"/>
      <c r="D83" s="1000"/>
      <c r="E83" s="1000"/>
      <c r="F83" s="1000"/>
      <c r="G83" s="1001"/>
      <c r="H83" s="999"/>
      <c r="I83" s="1000"/>
      <c r="J83" s="1000"/>
      <c r="K83" s="1000"/>
      <c r="L83" s="1001"/>
    </row>
    <row r="84" spans="2:12" x14ac:dyDescent="0.25">
      <c r="B84" s="999"/>
      <c r="C84" s="1000"/>
      <c r="D84" s="1000"/>
      <c r="E84" s="1000"/>
      <c r="F84" s="1000"/>
      <c r="G84" s="1001"/>
      <c r="H84" s="999"/>
      <c r="I84" s="1000"/>
      <c r="J84" s="1000"/>
      <c r="K84" s="1000"/>
      <c r="L84" s="1001"/>
    </row>
    <row r="85" spans="2:12" x14ac:dyDescent="0.25">
      <c r="B85" s="999"/>
      <c r="C85" s="1000"/>
      <c r="D85" s="1000"/>
      <c r="E85" s="1000"/>
      <c r="F85" s="1000"/>
      <c r="G85" s="1001"/>
      <c r="H85" s="999"/>
      <c r="I85" s="1000"/>
      <c r="J85" s="1000"/>
      <c r="K85" s="1000"/>
      <c r="L85" s="1001"/>
    </row>
    <row r="86" spans="2:12" ht="15.75" thickBot="1" x14ac:dyDescent="0.3">
      <c r="B86" s="999"/>
      <c r="C86" s="1000"/>
      <c r="D86" s="1000"/>
      <c r="E86" s="1000"/>
      <c r="F86" s="1000"/>
      <c r="G86" s="1001"/>
      <c r="H86" s="999"/>
      <c r="I86" s="1000"/>
      <c r="J86" s="1000"/>
      <c r="K86" s="1000"/>
      <c r="L86" s="1001"/>
    </row>
    <row r="87" spans="2:12" ht="24.75" customHeight="1" x14ac:dyDescent="0.25">
      <c r="B87" s="1071" t="s">
        <v>1130</v>
      </c>
      <c r="C87" s="1072"/>
      <c r="D87" s="1072"/>
      <c r="E87" s="1072"/>
      <c r="F87" s="1072"/>
      <c r="G87" s="1073"/>
      <c r="H87" s="1077" t="s">
        <v>1131</v>
      </c>
      <c r="I87" s="1078"/>
      <c r="J87" s="1078"/>
      <c r="K87" s="1078"/>
      <c r="L87" s="1078"/>
    </row>
    <row r="88" spans="2:12" ht="30.75" customHeight="1" thickBot="1" x14ac:dyDescent="0.3">
      <c r="B88" s="1074"/>
      <c r="C88" s="1075"/>
      <c r="D88" s="1075"/>
      <c r="E88" s="1075"/>
      <c r="F88" s="1075"/>
      <c r="G88" s="1076"/>
      <c r="H88" s="1079"/>
      <c r="I88" s="1080"/>
      <c r="J88" s="1080"/>
      <c r="K88" s="1080"/>
      <c r="L88" s="1080"/>
    </row>
    <row r="89" spans="2:12" x14ac:dyDescent="0.25">
      <c r="B89" s="996"/>
      <c r="C89" s="997"/>
      <c r="D89" s="997"/>
      <c r="E89" s="997"/>
      <c r="F89" s="997"/>
      <c r="G89" s="998"/>
      <c r="H89" s="996"/>
      <c r="I89" s="997"/>
      <c r="J89" s="997"/>
      <c r="K89" s="997"/>
      <c r="L89" s="998"/>
    </row>
    <row r="90" spans="2:12" x14ac:dyDescent="0.25">
      <c r="B90" s="999"/>
      <c r="C90" s="1000"/>
      <c r="D90" s="1000"/>
      <c r="E90" s="1000"/>
      <c r="F90" s="1000"/>
      <c r="G90" s="1001"/>
      <c r="H90" s="999"/>
      <c r="I90" s="1000"/>
      <c r="J90" s="1000"/>
      <c r="K90" s="1000"/>
      <c r="L90" s="1001"/>
    </row>
    <row r="91" spans="2:12" x14ac:dyDescent="0.25">
      <c r="B91" s="999"/>
      <c r="C91" s="1000"/>
      <c r="D91" s="1000"/>
      <c r="E91" s="1000"/>
      <c r="F91" s="1000"/>
      <c r="G91" s="1001"/>
      <c r="H91" s="999"/>
      <c r="I91" s="1000"/>
      <c r="J91" s="1000"/>
      <c r="K91" s="1000"/>
      <c r="L91" s="1001"/>
    </row>
    <row r="92" spans="2:12" x14ac:dyDescent="0.25">
      <c r="B92" s="999"/>
      <c r="C92" s="1000"/>
      <c r="D92" s="1000"/>
      <c r="E92" s="1000"/>
      <c r="F92" s="1000"/>
      <c r="G92" s="1001"/>
      <c r="H92" s="999"/>
      <c r="I92" s="1000"/>
      <c r="J92" s="1000"/>
      <c r="K92" s="1000"/>
      <c r="L92" s="1001"/>
    </row>
    <row r="93" spans="2:12" x14ac:dyDescent="0.25">
      <c r="B93" s="999"/>
      <c r="C93" s="1000"/>
      <c r="D93" s="1000"/>
      <c r="E93" s="1000"/>
      <c r="F93" s="1000"/>
      <c r="G93" s="1001"/>
      <c r="H93" s="999"/>
      <c r="I93" s="1000"/>
      <c r="J93" s="1000"/>
      <c r="K93" s="1000"/>
      <c r="L93" s="1001"/>
    </row>
    <row r="94" spans="2:12" x14ac:dyDescent="0.25">
      <c r="B94" s="999"/>
      <c r="C94" s="1000"/>
      <c r="D94" s="1000"/>
      <c r="E94" s="1000"/>
      <c r="F94" s="1000"/>
      <c r="G94" s="1001"/>
      <c r="H94" s="999"/>
      <c r="I94" s="1000"/>
      <c r="J94" s="1000"/>
      <c r="K94" s="1000"/>
      <c r="L94" s="1001"/>
    </row>
    <row r="95" spans="2:12" x14ac:dyDescent="0.25">
      <c r="B95" s="999"/>
      <c r="C95" s="1000"/>
      <c r="D95" s="1000"/>
      <c r="E95" s="1000"/>
      <c r="F95" s="1000"/>
      <c r="G95" s="1001"/>
      <c r="H95" s="999"/>
      <c r="I95" s="1000"/>
      <c r="J95" s="1000"/>
      <c r="K95" s="1000"/>
      <c r="L95" s="1001"/>
    </row>
    <row r="96" spans="2:12" x14ac:dyDescent="0.25">
      <c r="B96" s="999"/>
      <c r="C96" s="1000"/>
      <c r="D96" s="1000"/>
      <c r="E96" s="1000"/>
      <c r="F96" s="1000"/>
      <c r="G96" s="1001"/>
      <c r="H96" s="999"/>
      <c r="I96" s="1000"/>
      <c r="J96" s="1000"/>
      <c r="K96" s="1000"/>
      <c r="L96" s="1001"/>
    </row>
    <row r="97" spans="2:12" x14ac:dyDescent="0.25">
      <c r="B97" s="999"/>
      <c r="C97" s="1000"/>
      <c r="D97" s="1000"/>
      <c r="E97" s="1000"/>
      <c r="F97" s="1000"/>
      <c r="G97" s="1001"/>
      <c r="H97" s="999"/>
      <c r="I97" s="1000"/>
      <c r="J97" s="1000"/>
      <c r="K97" s="1000"/>
      <c r="L97" s="1001"/>
    </row>
    <row r="98" spans="2:12" x14ac:dyDescent="0.25">
      <c r="B98" s="999"/>
      <c r="C98" s="1000"/>
      <c r="D98" s="1000"/>
      <c r="E98" s="1000"/>
      <c r="F98" s="1000"/>
      <c r="G98" s="1001"/>
      <c r="H98" s="999"/>
      <c r="I98" s="1000"/>
      <c r="J98" s="1000"/>
      <c r="K98" s="1000"/>
      <c r="L98" s="1001"/>
    </row>
    <row r="99" spans="2:12" x14ac:dyDescent="0.25">
      <c r="B99" s="999"/>
      <c r="C99" s="1000"/>
      <c r="D99" s="1000"/>
      <c r="E99" s="1000"/>
      <c r="F99" s="1000"/>
      <c r="G99" s="1001"/>
      <c r="H99" s="999"/>
      <c r="I99" s="1000"/>
      <c r="J99" s="1000"/>
      <c r="K99" s="1000"/>
      <c r="L99" s="1001"/>
    </row>
    <row r="100" spans="2:12" x14ac:dyDescent="0.25">
      <c r="B100" s="999"/>
      <c r="C100" s="1000"/>
      <c r="D100" s="1000"/>
      <c r="E100" s="1000"/>
      <c r="F100" s="1000"/>
      <c r="G100" s="1001"/>
      <c r="H100" s="999"/>
      <c r="I100" s="1000"/>
      <c r="J100" s="1000"/>
      <c r="K100" s="1000"/>
      <c r="L100" s="1001"/>
    </row>
    <row r="101" spans="2:12" x14ac:dyDescent="0.25">
      <c r="B101" s="999"/>
      <c r="C101" s="1000"/>
      <c r="D101" s="1000"/>
      <c r="E101" s="1000"/>
      <c r="F101" s="1000"/>
      <c r="G101" s="1001"/>
      <c r="H101" s="999"/>
      <c r="I101" s="1000"/>
      <c r="J101" s="1000"/>
      <c r="K101" s="1000"/>
      <c r="L101" s="1001"/>
    </row>
    <row r="102" spans="2:12" ht="15.75" thickBot="1" x14ac:dyDescent="0.3">
      <c r="B102" s="999"/>
      <c r="C102" s="1000"/>
      <c r="D102" s="1000"/>
      <c r="E102" s="1000"/>
      <c r="F102" s="1000"/>
      <c r="G102" s="1001"/>
      <c r="H102" s="999"/>
      <c r="I102" s="1000"/>
      <c r="J102" s="1000"/>
      <c r="K102" s="1000"/>
      <c r="L102" s="1001"/>
    </row>
    <row r="103" spans="2:12" ht="15.75" customHeight="1" x14ac:dyDescent="0.25">
      <c r="B103" s="1071" t="s">
        <v>1132</v>
      </c>
      <c r="C103" s="1072"/>
      <c r="D103" s="1072"/>
      <c r="E103" s="1072"/>
      <c r="F103" s="1072"/>
      <c r="G103" s="1073"/>
      <c r="H103" s="1071" t="s">
        <v>1133</v>
      </c>
      <c r="I103" s="1072"/>
      <c r="J103" s="1072"/>
      <c r="K103" s="1072"/>
      <c r="L103" s="1072"/>
    </row>
    <row r="104" spans="2:12" ht="31.5" customHeight="1" thickBot="1" x14ac:dyDescent="0.3">
      <c r="B104" s="1074"/>
      <c r="C104" s="1075"/>
      <c r="D104" s="1075"/>
      <c r="E104" s="1075"/>
      <c r="F104" s="1075"/>
      <c r="G104" s="1076"/>
      <c r="H104" s="1074"/>
      <c r="I104" s="1075"/>
      <c r="J104" s="1075"/>
      <c r="K104" s="1075"/>
      <c r="L104" s="1075"/>
    </row>
  </sheetData>
  <mergeCells count="38">
    <mergeCell ref="B1:L2"/>
    <mergeCell ref="B3:E3"/>
    <mergeCell ref="G3:I3"/>
    <mergeCell ref="J3:L3"/>
    <mergeCell ref="B4:H5"/>
    <mergeCell ref="K4:L4"/>
    <mergeCell ref="K5:L5"/>
    <mergeCell ref="M37:M38"/>
    <mergeCell ref="B39:L39"/>
    <mergeCell ref="B6:L6"/>
    <mergeCell ref="B7:G20"/>
    <mergeCell ref="H7:L20"/>
    <mergeCell ref="B21:G22"/>
    <mergeCell ref="H21:L22"/>
    <mergeCell ref="M21:M22"/>
    <mergeCell ref="B23:G36"/>
    <mergeCell ref="H23:L36"/>
    <mergeCell ref="B37:G38"/>
    <mergeCell ref="H37:L38"/>
    <mergeCell ref="B40:G53"/>
    <mergeCell ref="H40:L53"/>
    <mergeCell ref="M54:M55"/>
    <mergeCell ref="B70:G71"/>
    <mergeCell ref="H70:L71"/>
    <mergeCell ref="M70:M71"/>
    <mergeCell ref="B72:L72"/>
    <mergeCell ref="B56:G69"/>
    <mergeCell ref="H56:L69"/>
    <mergeCell ref="B54:G55"/>
    <mergeCell ref="H54:L55"/>
    <mergeCell ref="B103:G104"/>
    <mergeCell ref="H103:L104"/>
    <mergeCell ref="B73:G86"/>
    <mergeCell ref="H73:L86"/>
    <mergeCell ref="B87:G88"/>
    <mergeCell ref="H87:L88"/>
    <mergeCell ref="B89:G102"/>
    <mergeCell ref="H89:L102"/>
  </mergeCells>
  <printOptions horizontalCentered="1" verticalCentered="1"/>
  <pageMargins left="0.23622047244094491" right="0.23622047244094491" top="0.74803149606299213" bottom="0.74803149606299213" header="0.31496062992125984" footer="0.31496062992125984"/>
  <pageSetup scale="40" orientation="portrait" r:id="rId1"/>
  <headerFooter>
    <oddFooter>Página &amp;P&amp;R&amp;A</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M213"/>
  <sheetViews>
    <sheetView view="pageBreakPreview" zoomScale="85" zoomScaleNormal="100" zoomScaleSheetLayoutView="85" zoomScalePageLayoutView="110" workbookViewId="0">
      <selection activeCell="O29" sqref="O29"/>
    </sheetView>
  </sheetViews>
  <sheetFormatPr baseColWidth="10" defaultColWidth="12" defaultRowHeight="15" x14ac:dyDescent="0.25"/>
  <cols>
    <col min="1" max="1" width="3.85546875" style="126" customWidth="1"/>
    <col min="2" max="2" width="4.85546875" style="126" customWidth="1"/>
    <col min="3" max="3" width="8.7109375" style="126" customWidth="1"/>
    <col min="4" max="4" width="8.42578125" style="126" customWidth="1"/>
    <col min="5" max="5" width="12" style="126"/>
    <col min="6" max="6" width="17.5703125" style="126" customWidth="1"/>
    <col min="7" max="7" width="10" style="126" customWidth="1"/>
    <col min="8" max="8" width="5.7109375" style="126" customWidth="1"/>
    <col min="9" max="9" width="23.5703125" style="126" customWidth="1"/>
    <col min="10" max="10" width="13.7109375" style="126" customWidth="1"/>
    <col min="11" max="11" width="14.140625" style="126" customWidth="1"/>
    <col min="12" max="12" width="3.5703125" style="126" customWidth="1"/>
    <col min="13" max="13" width="12.28515625" style="126" hidden="1" customWidth="1"/>
    <col min="14" max="16384" width="12"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thickBot="1" x14ac:dyDescent="0.3">
      <c r="B3" s="1123" t="s">
        <v>374</v>
      </c>
      <c r="C3" s="1124"/>
      <c r="D3" s="1124"/>
      <c r="E3" s="1125"/>
      <c r="F3" s="173">
        <v>44077</v>
      </c>
      <c r="G3" s="1123" t="s">
        <v>375</v>
      </c>
      <c r="H3" s="1124"/>
      <c r="I3" s="1022"/>
      <c r="J3" s="1126">
        <v>44083</v>
      </c>
      <c r="K3" s="1127"/>
      <c r="L3" s="1128"/>
    </row>
    <row r="4" spans="2:12" ht="24.95" customHeight="1" x14ac:dyDescent="0.25">
      <c r="B4" s="1129" t="s">
        <v>326</v>
      </c>
      <c r="C4" s="1130"/>
      <c r="D4" s="1130"/>
      <c r="E4" s="1130"/>
      <c r="F4" s="1130"/>
      <c r="G4" s="1130"/>
      <c r="H4" s="1131"/>
      <c r="I4" s="158" t="s">
        <v>591</v>
      </c>
      <c r="J4" s="193" t="s">
        <v>2</v>
      </c>
      <c r="K4" s="1032" t="s">
        <v>0</v>
      </c>
      <c r="L4" s="1033"/>
    </row>
    <row r="5" spans="2:12" ht="24.95" customHeight="1" thickBot="1" x14ac:dyDescent="0.3">
      <c r="B5" s="1132"/>
      <c r="C5" s="1133"/>
      <c r="D5" s="1133"/>
      <c r="E5" s="1133"/>
      <c r="F5" s="1133"/>
      <c r="G5" s="1133"/>
      <c r="H5" s="1134"/>
      <c r="I5" s="179" t="s">
        <v>592</v>
      </c>
      <c r="J5" s="156">
        <v>2</v>
      </c>
      <c r="K5" s="1097" t="s">
        <v>376</v>
      </c>
      <c r="L5" s="1098"/>
    </row>
    <row r="6" spans="2:12" ht="15.75" customHeight="1" x14ac:dyDescent="0.25">
      <c r="B6" s="999" t="s">
        <v>545</v>
      </c>
      <c r="C6" s="1000"/>
      <c r="D6" s="1000"/>
      <c r="E6" s="1000"/>
      <c r="F6" s="1000"/>
      <c r="G6" s="1001"/>
      <c r="H6" s="996" t="s">
        <v>546</v>
      </c>
      <c r="I6" s="997"/>
      <c r="J6" s="997"/>
      <c r="K6" s="997"/>
      <c r="L6" s="998"/>
    </row>
    <row r="7" spans="2:12" x14ac:dyDescent="0.25">
      <c r="B7" s="999"/>
      <c r="C7" s="1000"/>
      <c r="D7" s="1000"/>
      <c r="E7" s="1000"/>
      <c r="F7" s="1000"/>
      <c r="G7" s="1001"/>
      <c r="H7" s="999"/>
      <c r="I7" s="1000"/>
      <c r="J7" s="1000"/>
      <c r="K7" s="1000"/>
      <c r="L7" s="1001"/>
    </row>
    <row r="8" spans="2:12"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x14ac:dyDescent="0.25">
      <c r="B15" s="999"/>
      <c r="C15" s="1000"/>
      <c r="D15" s="1000"/>
      <c r="E15" s="1000"/>
      <c r="F15" s="1000"/>
      <c r="G15" s="1001"/>
      <c r="H15" s="999"/>
      <c r="I15" s="1000"/>
      <c r="J15" s="1000"/>
      <c r="K15" s="1000"/>
      <c r="L15" s="1001"/>
    </row>
    <row r="16" spans="2:12" x14ac:dyDescent="0.25">
      <c r="B16" s="999"/>
      <c r="C16" s="1000"/>
      <c r="D16" s="1000"/>
      <c r="E16" s="1000"/>
      <c r="F16" s="1000"/>
      <c r="G16" s="1001"/>
      <c r="H16" s="999"/>
      <c r="I16" s="1000"/>
      <c r="J16" s="1000"/>
      <c r="K16" s="1000"/>
      <c r="L16" s="1001"/>
    </row>
    <row r="17" spans="2:13" x14ac:dyDescent="0.25">
      <c r="B17" s="999"/>
      <c r="C17" s="1000"/>
      <c r="D17" s="1000"/>
      <c r="E17" s="1000"/>
      <c r="F17" s="1000"/>
      <c r="G17" s="1001"/>
      <c r="H17" s="999"/>
      <c r="I17" s="1000"/>
      <c r="J17" s="1000"/>
      <c r="K17" s="1000"/>
      <c r="L17" s="1001"/>
    </row>
    <row r="18" spans="2:13" x14ac:dyDescent="0.25">
      <c r="B18" s="999"/>
      <c r="C18" s="1000"/>
      <c r="D18" s="1000"/>
      <c r="E18" s="1000"/>
      <c r="F18" s="1000"/>
      <c r="G18" s="1001"/>
      <c r="H18" s="999"/>
      <c r="I18" s="1000"/>
      <c r="J18" s="1000"/>
      <c r="K18" s="1000"/>
      <c r="L18" s="1001"/>
    </row>
    <row r="19" spans="2:13" ht="15.75" thickBot="1" x14ac:dyDescent="0.3">
      <c r="B19" s="1117"/>
      <c r="C19" s="1118"/>
      <c r="D19" s="1118"/>
      <c r="E19" s="1118"/>
      <c r="F19" s="1118"/>
      <c r="G19" s="1119"/>
      <c r="H19" s="1117"/>
      <c r="I19" s="1118"/>
      <c r="J19" s="1118"/>
      <c r="K19" s="1118"/>
      <c r="L19" s="1119"/>
    </row>
    <row r="20" spans="2:13" ht="25.5" customHeight="1" x14ac:dyDescent="0.25">
      <c r="B20" s="1109" t="s">
        <v>999</v>
      </c>
      <c r="C20" s="1110"/>
      <c r="D20" s="1110"/>
      <c r="E20" s="1110"/>
      <c r="F20" s="1110"/>
      <c r="G20" s="1111"/>
      <c r="H20" s="1109" t="s">
        <v>1158</v>
      </c>
      <c r="I20" s="1110"/>
      <c r="J20" s="1110"/>
      <c r="K20" s="1110"/>
      <c r="L20" s="1110"/>
      <c r="M20" s="1111"/>
    </row>
    <row r="21" spans="2:13" ht="23.25" customHeight="1" thickBot="1" x14ac:dyDescent="0.3">
      <c r="B21" s="1112"/>
      <c r="C21" s="1113"/>
      <c r="D21" s="1113"/>
      <c r="E21" s="1113"/>
      <c r="F21" s="1113"/>
      <c r="G21" s="1114"/>
      <c r="H21" s="1112"/>
      <c r="I21" s="1113"/>
      <c r="J21" s="1113"/>
      <c r="K21" s="1113"/>
      <c r="L21" s="1113"/>
      <c r="M21" s="1114"/>
    </row>
    <row r="22" spans="2:13" ht="15.75" customHeight="1" x14ac:dyDescent="0.25">
      <c r="B22" s="999" t="s">
        <v>545</v>
      </c>
      <c r="C22" s="1000"/>
      <c r="D22" s="1000"/>
      <c r="E22" s="1000"/>
      <c r="F22" s="1000"/>
      <c r="G22" s="1001"/>
      <c r="H22" s="996" t="s">
        <v>546</v>
      </c>
      <c r="I22" s="997"/>
      <c r="J22" s="997"/>
      <c r="K22" s="997"/>
      <c r="L22" s="998"/>
    </row>
    <row r="23" spans="2:13" x14ac:dyDescent="0.25">
      <c r="B23" s="999"/>
      <c r="C23" s="1000"/>
      <c r="D23" s="1000"/>
      <c r="E23" s="1000"/>
      <c r="F23" s="1000"/>
      <c r="G23" s="1001"/>
      <c r="H23" s="999"/>
      <c r="I23" s="1000"/>
      <c r="J23" s="1000"/>
      <c r="K23" s="1000"/>
      <c r="L23" s="1001"/>
    </row>
    <row r="24" spans="2:13" x14ac:dyDescent="0.25">
      <c r="B24" s="999"/>
      <c r="C24" s="1000"/>
      <c r="D24" s="1000"/>
      <c r="E24" s="1000"/>
      <c r="F24" s="1000"/>
      <c r="G24" s="1001"/>
      <c r="H24" s="999"/>
      <c r="I24" s="1000"/>
      <c r="J24" s="1000"/>
      <c r="K24" s="1000"/>
      <c r="L24" s="1001"/>
    </row>
    <row r="25" spans="2:13" x14ac:dyDescent="0.25">
      <c r="B25" s="999"/>
      <c r="C25" s="1000"/>
      <c r="D25" s="1000"/>
      <c r="E25" s="1000"/>
      <c r="F25" s="1000"/>
      <c r="G25" s="1001"/>
      <c r="H25" s="999"/>
      <c r="I25" s="1000"/>
      <c r="J25" s="1000"/>
      <c r="K25" s="1000"/>
      <c r="L25" s="1001"/>
    </row>
    <row r="26" spans="2:13" x14ac:dyDescent="0.25">
      <c r="B26" s="999"/>
      <c r="C26" s="1000"/>
      <c r="D26" s="1000"/>
      <c r="E26" s="1000"/>
      <c r="F26" s="1000"/>
      <c r="G26" s="1001"/>
      <c r="H26" s="999"/>
      <c r="I26" s="1000"/>
      <c r="J26" s="1000"/>
      <c r="K26" s="1000"/>
      <c r="L26" s="1001"/>
    </row>
    <row r="27" spans="2:13" x14ac:dyDescent="0.25">
      <c r="B27" s="999"/>
      <c r="C27" s="1000"/>
      <c r="D27" s="1000"/>
      <c r="E27" s="1000"/>
      <c r="F27" s="1000"/>
      <c r="G27" s="1001"/>
      <c r="H27" s="999"/>
      <c r="I27" s="1000"/>
      <c r="J27" s="1000"/>
      <c r="K27" s="1000"/>
      <c r="L27" s="1001"/>
    </row>
    <row r="28" spans="2:13" x14ac:dyDescent="0.25">
      <c r="B28" s="999"/>
      <c r="C28" s="1000"/>
      <c r="D28" s="1000"/>
      <c r="E28" s="1000"/>
      <c r="F28" s="1000"/>
      <c r="G28" s="1001"/>
      <c r="H28" s="999"/>
      <c r="I28" s="1000"/>
      <c r="J28" s="1000"/>
      <c r="K28" s="1000"/>
      <c r="L28" s="1001"/>
    </row>
    <row r="29" spans="2:13" x14ac:dyDescent="0.25">
      <c r="B29" s="999"/>
      <c r="C29" s="1000"/>
      <c r="D29" s="1000"/>
      <c r="E29" s="1000"/>
      <c r="F29" s="1000"/>
      <c r="G29" s="1001"/>
      <c r="H29" s="999"/>
      <c r="I29" s="1000"/>
      <c r="J29" s="1000"/>
      <c r="K29" s="1000"/>
      <c r="L29" s="1001"/>
    </row>
    <row r="30" spans="2:13" x14ac:dyDescent="0.25">
      <c r="B30" s="999"/>
      <c r="C30" s="1000"/>
      <c r="D30" s="1000"/>
      <c r="E30" s="1000"/>
      <c r="F30" s="1000"/>
      <c r="G30" s="1001"/>
      <c r="H30" s="999"/>
      <c r="I30" s="1000"/>
      <c r="J30" s="1000"/>
      <c r="K30" s="1000"/>
      <c r="L30" s="1001"/>
    </row>
    <row r="31" spans="2:13" x14ac:dyDescent="0.25">
      <c r="B31" s="999"/>
      <c r="C31" s="1000"/>
      <c r="D31" s="1000"/>
      <c r="E31" s="1000"/>
      <c r="F31" s="1000"/>
      <c r="G31" s="1001"/>
      <c r="H31" s="999"/>
      <c r="I31" s="1000"/>
      <c r="J31" s="1000"/>
      <c r="K31" s="1000"/>
      <c r="L31" s="1001"/>
    </row>
    <row r="32" spans="2:13" x14ac:dyDescent="0.25">
      <c r="B32" s="999"/>
      <c r="C32" s="1000"/>
      <c r="D32" s="1000"/>
      <c r="E32" s="1000"/>
      <c r="F32" s="1000"/>
      <c r="G32" s="1001"/>
      <c r="H32" s="999"/>
      <c r="I32" s="1000"/>
      <c r="J32" s="1000"/>
      <c r="K32" s="1000"/>
      <c r="L32" s="1001"/>
    </row>
    <row r="33" spans="2:13" x14ac:dyDescent="0.25">
      <c r="B33" s="999"/>
      <c r="C33" s="1000"/>
      <c r="D33" s="1000"/>
      <c r="E33" s="1000"/>
      <c r="F33" s="1000"/>
      <c r="G33" s="1001"/>
      <c r="H33" s="999"/>
      <c r="I33" s="1000"/>
      <c r="J33" s="1000"/>
      <c r="K33" s="1000"/>
      <c r="L33" s="1001"/>
    </row>
    <row r="34" spans="2:13" x14ac:dyDescent="0.25">
      <c r="B34" s="999"/>
      <c r="C34" s="1000"/>
      <c r="D34" s="1000"/>
      <c r="E34" s="1000"/>
      <c r="F34" s="1000"/>
      <c r="G34" s="1001"/>
      <c r="H34" s="999"/>
      <c r="I34" s="1000"/>
      <c r="J34" s="1000"/>
      <c r="K34" s="1000"/>
      <c r="L34" s="1001"/>
    </row>
    <row r="35" spans="2:13" ht="15.75" thickBot="1" x14ac:dyDescent="0.3">
      <c r="B35" s="1117"/>
      <c r="C35" s="1118"/>
      <c r="D35" s="1118"/>
      <c r="E35" s="1118"/>
      <c r="F35" s="1118"/>
      <c r="G35" s="1119"/>
      <c r="H35" s="1117"/>
      <c r="I35" s="1118"/>
      <c r="J35" s="1118"/>
      <c r="K35" s="1118"/>
      <c r="L35" s="1119"/>
    </row>
    <row r="36" spans="2:13" ht="25.5" customHeight="1" x14ac:dyDescent="0.25">
      <c r="B36" s="1109" t="s">
        <v>1159</v>
      </c>
      <c r="C36" s="1110"/>
      <c r="D36" s="1110"/>
      <c r="E36" s="1110"/>
      <c r="F36" s="1110"/>
      <c r="G36" s="1111"/>
      <c r="H36" s="1120" t="s">
        <v>1160</v>
      </c>
      <c r="I36" s="1121"/>
      <c r="J36" s="1121"/>
      <c r="K36" s="1121"/>
      <c r="L36" s="1121"/>
      <c r="M36" s="1122"/>
    </row>
    <row r="37" spans="2:13" ht="23.25" customHeight="1" thickBot="1" x14ac:dyDescent="0.3">
      <c r="B37" s="1112"/>
      <c r="C37" s="1113"/>
      <c r="D37" s="1113"/>
      <c r="E37" s="1113"/>
      <c r="F37" s="1113"/>
      <c r="G37" s="1114"/>
      <c r="H37" s="1120"/>
      <c r="I37" s="1121"/>
      <c r="J37" s="1121"/>
      <c r="K37" s="1121"/>
      <c r="L37" s="1121"/>
      <c r="M37" s="1122"/>
    </row>
    <row r="38" spans="2:13" ht="15.75" customHeight="1" x14ac:dyDescent="0.25">
      <c r="B38" s="999" t="s">
        <v>545</v>
      </c>
      <c r="C38" s="1000"/>
      <c r="D38" s="1000"/>
      <c r="E38" s="1000"/>
      <c r="F38" s="1000"/>
      <c r="G38" s="1001"/>
      <c r="H38" s="996" t="s">
        <v>546</v>
      </c>
      <c r="I38" s="997"/>
      <c r="J38" s="997"/>
      <c r="K38" s="997"/>
      <c r="L38" s="998"/>
    </row>
    <row r="39" spans="2:13" x14ac:dyDescent="0.25">
      <c r="B39" s="999"/>
      <c r="C39" s="1000"/>
      <c r="D39" s="1000"/>
      <c r="E39" s="1000"/>
      <c r="F39" s="1000"/>
      <c r="G39" s="1001"/>
      <c r="H39" s="999"/>
      <c r="I39" s="1000"/>
      <c r="J39" s="1000"/>
      <c r="K39" s="1000"/>
      <c r="L39" s="1001"/>
    </row>
    <row r="40" spans="2:13" x14ac:dyDescent="0.25">
      <c r="B40" s="999"/>
      <c r="C40" s="1000"/>
      <c r="D40" s="1000"/>
      <c r="E40" s="1000"/>
      <c r="F40" s="1000"/>
      <c r="G40" s="1001"/>
      <c r="H40" s="999"/>
      <c r="I40" s="1000"/>
      <c r="J40" s="1000"/>
      <c r="K40" s="1000"/>
      <c r="L40" s="1001"/>
    </row>
    <row r="41" spans="2:13" x14ac:dyDescent="0.25">
      <c r="B41" s="999"/>
      <c r="C41" s="1000"/>
      <c r="D41" s="1000"/>
      <c r="E41" s="1000"/>
      <c r="F41" s="1000"/>
      <c r="G41" s="1001"/>
      <c r="H41" s="999"/>
      <c r="I41" s="1000"/>
      <c r="J41" s="1000"/>
      <c r="K41" s="1000"/>
      <c r="L41" s="1001"/>
    </row>
    <row r="42" spans="2:13" x14ac:dyDescent="0.25">
      <c r="B42" s="999"/>
      <c r="C42" s="1000"/>
      <c r="D42" s="1000"/>
      <c r="E42" s="1000"/>
      <c r="F42" s="1000"/>
      <c r="G42" s="1001"/>
      <c r="H42" s="999"/>
      <c r="I42" s="1000"/>
      <c r="J42" s="1000"/>
      <c r="K42" s="1000"/>
      <c r="L42" s="1001"/>
    </row>
    <row r="43" spans="2:13" x14ac:dyDescent="0.25">
      <c r="B43" s="999"/>
      <c r="C43" s="1000"/>
      <c r="D43" s="1000"/>
      <c r="E43" s="1000"/>
      <c r="F43" s="1000"/>
      <c r="G43" s="1001"/>
      <c r="H43" s="999"/>
      <c r="I43" s="1000"/>
      <c r="J43" s="1000"/>
      <c r="K43" s="1000"/>
      <c r="L43" s="1001"/>
    </row>
    <row r="44" spans="2:13" x14ac:dyDescent="0.25">
      <c r="B44" s="999"/>
      <c r="C44" s="1000"/>
      <c r="D44" s="1000"/>
      <c r="E44" s="1000"/>
      <c r="F44" s="1000"/>
      <c r="G44" s="1001"/>
      <c r="H44" s="999"/>
      <c r="I44" s="1000"/>
      <c r="J44" s="1000"/>
      <c r="K44" s="1000"/>
      <c r="L44" s="1001"/>
    </row>
    <row r="45" spans="2:13" x14ac:dyDescent="0.25">
      <c r="B45" s="999"/>
      <c r="C45" s="1000"/>
      <c r="D45" s="1000"/>
      <c r="E45" s="1000"/>
      <c r="F45" s="1000"/>
      <c r="G45" s="1001"/>
      <c r="H45" s="999"/>
      <c r="I45" s="1000"/>
      <c r="J45" s="1000"/>
      <c r="K45" s="1000"/>
      <c r="L45" s="1001"/>
    </row>
    <row r="46" spans="2:13" x14ac:dyDescent="0.25">
      <c r="B46" s="999"/>
      <c r="C46" s="1000"/>
      <c r="D46" s="1000"/>
      <c r="E46" s="1000"/>
      <c r="F46" s="1000"/>
      <c r="G46" s="1001"/>
      <c r="H46" s="999"/>
      <c r="I46" s="1000"/>
      <c r="J46" s="1000"/>
      <c r="K46" s="1000"/>
      <c r="L46" s="1001"/>
    </row>
    <row r="47" spans="2:13" x14ac:dyDescent="0.25">
      <c r="B47" s="999"/>
      <c r="C47" s="1000"/>
      <c r="D47" s="1000"/>
      <c r="E47" s="1000"/>
      <c r="F47" s="1000"/>
      <c r="G47" s="1001"/>
      <c r="H47" s="999"/>
      <c r="I47" s="1000"/>
      <c r="J47" s="1000"/>
      <c r="K47" s="1000"/>
      <c r="L47" s="1001"/>
    </row>
    <row r="48" spans="2:13" x14ac:dyDescent="0.25">
      <c r="B48" s="999"/>
      <c r="C48" s="1000"/>
      <c r="D48" s="1000"/>
      <c r="E48" s="1000"/>
      <c r="F48" s="1000"/>
      <c r="G48" s="1001"/>
      <c r="H48" s="999"/>
      <c r="I48" s="1000"/>
      <c r="J48" s="1000"/>
      <c r="K48" s="1000"/>
      <c r="L48" s="1001"/>
    </row>
    <row r="49" spans="2:13" x14ac:dyDescent="0.25">
      <c r="B49" s="999"/>
      <c r="C49" s="1000"/>
      <c r="D49" s="1000"/>
      <c r="E49" s="1000"/>
      <c r="F49" s="1000"/>
      <c r="G49" s="1001"/>
      <c r="H49" s="999"/>
      <c r="I49" s="1000"/>
      <c r="J49" s="1000"/>
      <c r="K49" s="1000"/>
      <c r="L49" s="1001"/>
    </row>
    <row r="50" spans="2:13" x14ac:dyDescent="0.25">
      <c r="B50" s="999"/>
      <c r="C50" s="1000"/>
      <c r="D50" s="1000"/>
      <c r="E50" s="1000"/>
      <c r="F50" s="1000"/>
      <c r="G50" s="1001"/>
      <c r="H50" s="999"/>
      <c r="I50" s="1000"/>
      <c r="J50" s="1000"/>
      <c r="K50" s="1000"/>
      <c r="L50" s="1001"/>
    </row>
    <row r="51" spans="2:13" ht="15.75" thickBot="1" x14ac:dyDescent="0.3">
      <c r="B51" s="1117"/>
      <c r="C51" s="1118"/>
      <c r="D51" s="1118"/>
      <c r="E51" s="1118"/>
      <c r="F51" s="1118"/>
      <c r="G51" s="1119"/>
      <c r="H51" s="1117"/>
      <c r="I51" s="1118"/>
      <c r="J51" s="1118"/>
      <c r="K51" s="1118"/>
      <c r="L51" s="1119"/>
    </row>
    <row r="52" spans="2:13" ht="25.5" customHeight="1" x14ac:dyDescent="0.25">
      <c r="B52" s="1109" t="s">
        <v>1161</v>
      </c>
      <c r="C52" s="1110"/>
      <c r="D52" s="1110"/>
      <c r="E52" s="1110"/>
      <c r="F52" s="1110"/>
      <c r="G52" s="1111"/>
      <c r="H52" s="1115" t="s">
        <v>1162</v>
      </c>
      <c r="I52" s="1116"/>
      <c r="J52" s="1116"/>
      <c r="K52" s="1116"/>
      <c r="L52" s="1116"/>
      <c r="M52" s="1034"/>
    </row>
    <row r="53" spans="2:13" ht="23.25" customHeight="1" thickBot="1" x14ac:dyDescent="0.3">
      <c r="B53" s="1112"/>
      <c r="C53" s="1113"/>
      <c r="D53" s="1113"/>
      <c r="E53" s="1113"/>
      <c r="F53" s="1113"/>
      <c r="G53" s="1114"/>
      <c r="H53" s="1108"/>
      <c r="I53" s="1034"/>
      <c r="J53" s="1034"/>
      <c r="K53" s="1034"/>
      <c r="L53" s="1034"/>
      <c r="M53" s="1034"/>
    </row>
    <row r="54" spans="2:13" ht="15.75" customHeight="1" x14ac:dyDescent="0.25">
      <c r="B54" s="999" t="s">
        <v>545</v>
      </c>
      <c r="C54" s="1000"/>
      <c r="D54" s="1000"/>
      <c r="E54" s="1000"/>
      <c r="F54" s="1000"/>
      <c r="G54" s="1001"/>
      <c r="H54" s="996" t="s">
        <v>546</v>
      </c>
      <c r="I54" s="997"/>
      <c r="J54" s="997"/>
      <c r="K54" s="997"/>
      <c r="L54" s="998"/>
    </row>
    <row r="55" spans="2:13" x14ac:dyDescent="0.25">
      <c r="B55" s="999"/>
      <c r="C55" s="1000"/>
      <c r="D55" s="1000"/>
      <c r="E55" s="1000"/>
      <c r="F55" s="1000"/>
      <c r="G55" s="1001"/>
      <c r="H55" s="999"/>
      <c r="I55" s="1000"/>
      <c r="J55" s="1000"/>
      <c r="K55" s="1000"/>
      <c r="L55" s="1001"/>
    </row>
    <row r="56" spans="2:13" x14ac:dyDescent="0.25">
      <c r="B56" s="999"/>
      <c r="C56" s="1000"/>
      <c r="D56" s="1000"/>
      <c r="E56" s="1000"/>
      <c r="F56" s="1000"/>
      <c r="G56" s="1001"/>
      <c r="H56" s="999"/>
      <c r="I56" s="1000"/>
      <c r="J56" s="1000"/>
      <c r="K56" s="1000"/>
      <c r="L56" s="1001"/>
    </row>
    <row r="57" spans="2:13" x14ac:dyDescent="0.25">
      <c r="B57" s="999"/>
      <c r="C57" s="1000"/>
      <c r="D57" s="1000"/>
      <c r="E57" s="1000"/>
      <c r="F57" s="1000"/>
      <c r="G57" s="1001"/>
      <c r="H57" s="999"/>
      <c r="I57" s="1000"/>
      <c r="J57" s="1000"/>
      <c r="K57" s="1000"/>
      <c r="L57" s="1001"/>
    </row>
    <row r="58" spans="2:13" x14ac:dyDescent="0.25">
      <c r="B58" s="999"/>
      <c r="C58" s="1000"/>
      <c r="D58" s="1000"/>
      <c r="E58" s="1000"/>
      <c r="F58" s="1000"/>
      <c r="G58" s="1001"/>
      <c r="H58" s="999"/>
      <c r="I58" s="1000"/>
      <c r="J58" s="1000"/>
      <c r="K58" s="1000"/>
      <c r="L58" s="1001"/>
    </row>
    <row r="59" spans="2:13" x14ac:dyDescent="0.25">
      <c r="B59" s="999"/>
      <c r="C59" s="1000"/>
      <c r="D59" s="1000"/>
      <c r="E59" s="1000"/>
      <c r="F59" s="1000"/>
      <c r="G59" s="1001"/>
      <c r="H59" s="999"/>
      <c r="I59" s="1000"/>
      <c r="J59" s="1000"/>
      <c r="K59" s="1000"/>
      <c r="L59" s="1001"/>
    </row>
    <row r="60" spans="2:13" x14ac:dyDescent="0.25">
      <c r="B60" s="999"/>
      <c r="C60" s="1000"/>
      <c r="D60" s="1000"/>
      <c r="E60" s="1000"/>
      <c r="F60" s="1000"/>
      <c r="G60" s="1001"/>
      <c r="H60" s="999"/>
      <c r="I60" s="1000"/>
      <c r="J60" s="1000"/>
      <c r="K60" s="1000"/>
      <c r="L60" s="1001"/>
    </row>
    <row r="61" spans="2:13" x14ac:dyDescent="0.25">
      <c r="B61" s="999"/>
      <c r="C61" s="1000"/>
      <c r="D61" s="1000"/>
      <c r="E61" s="1000"/>
      <c r="F61" s="1000"/>
      <c r="G61" s="1001"/>
      <c r="H61" s="999"/>
      <c r="I61" s="1000"/>
      <c r="J61" s="1000"/>
      <c r="K61" s="1000"/>
      <c r="L61" s="1001"/>
    </row>
    <row r="62" spans="2:13" x14ac:dyDescent="0.25">
      <c r="B62" s="999"/>
      <c r="C62" s="1000"/>
      <c r="D62" s="1000"/>
      <c r="E62" s="1000"/>
      <c r="F62" s="1000"/>
      <c r="G62" s="1001"/>
      <c r="H62" s="999"/>
      <c r="I62" s="1000"/>
      <c r="J62" s="1000"/>
      <c r="K62" s="1000"/>
      <c r="L62" s="1001"/>
    </row>
    <row r="63" spans="2:13" x14ac:dyDescent="0.25">
      <c r="B63" s="999"/>
      <c r="C63" s="1000"/>
      <c r="D63" s="1000"/>
      <c r="E63" s="1000"/>
      <c r="F63" s="1000"/>
      <c r="G63" s="1001"/>
      <c r="H63" s="999"/>
      <c r="I63" s="1000"/>
      <c r="J63" s="1000"/>
      <c r="K63" s="1000"/>
      <c r="L63" s="1001"/>
    </row>
    <row r="64" spans="2:13" x14ac:dyDescent="0.25">
      <c r="B64" s="999"/>
      <c r="C64" s="1000"/>
      <c r="D64" s="1000"/>
      <c r="E64" s="1000"/>
      <c r="F64" s="1000"/>
      <c r="G64" s="1001"/>
      <c r="H64" s="999"/>
      <c r="I64" s="1000"/>
      <c r="J64" s="1000"/>
      <c r="K64" s="1000"/>
      <c r="L64" s="1001"/>
    </row>
    <row r="65" spans="2:13" x14ac:dyDescent="0.25">
      <c r="B65" s="999"/>
      <c r="C65" s="1000"/>
      <c r="D65" s="1000"/>
      <c r="E65" s="1000"/>
      <c r="F65" s="1000"/>
      <c r="G65" s="1001"/>
      <c r="H65" s="999"/>
      <c r="I65" s="1000"/>
      <c r="J65" s="1000"/>
      <c r="K65" s="1000"/>
      <c r="L65" s="1001"/>
    </row>
    <row r="66" spans="2:13" x14ac:dyDescent="0.25">
      <c r="B66" s="999"/>
      <c r="C66" s="1000"/>
      <c r="D66" s="1000"/>
      <c r="E66" s="1000"/>
      <c r="F66" s="1000"/>
      <c r="G66" s="1001"/>
      <c r="H66" s="999"/>
      <c r="I66" s="1000"/>
      <c r="J66" s="1000"/>
      <c r="K66" s="1000"/>
      <c r="L66" s="1001"/>
    </row>
    <row r="67" spans="2:13" ht="15.75" thickBot="1" x14ac:dyDescent="0.3">
      <c r="B67" s="1117"/>
      <c r="C67" s="1118"/>
      <c r="D67" s="1118"/>
      <c r="E67" s="1118"/>
      <c r="F67" s="1118"/>
      <c r="G67" s="1119"/>
      <c r="H67" s="1117"/>
      <c r="I67" s="1118"/>
      <c r="J67" s="1118"/>
      <c r="K67" s="1118"/>
      <c r="L67" s="1119"/>
    </row>
    <row r="68" spans="2:13" ht="25.5" customHeight="1" x14ac:dyDescent="0.25">
      <c r="B68" s="1109" t="s">
        <v>1163</v>
      </c>
      <c r="C68" s="1110"/>
      <c r="D68" s="1110"/>
      <c r="E68" s="1110"/>
      <c r="F68" s="1110"/>
      <c r="G68" s="1111"/>
      <c r="H68" s="1115" t="s">
        <v>1164</v>
      </c>
      <c r="I68" s="1116"/>
      <c r="J68" s="1116"/>
      <c r="K68" s="1116"/>
      <c r="L68" s="1116"/>
      <c r="M68" s="1034"/>
    </row>
    <row r="69" spans="2:13" ht="23.25" customHeight="1" thickBot="1" x14ac:dyDescent="0.3">
      <c r="B69" s="1112"/>
      <c r="C69" s="1113"/>
      <c r="D69" s="1113"/>
      <c r="E69" s="1113"/>
      <c r="F69" s="1113"/>
      <c r="G69" s="1114"/>
      <c r="H69" s="1108"/>
      <c r="I69" s="1034"/>
      <c r="J69" s="1034"/>
      <c r="K69" s="1034"/>
      <c r="L69" s="1034"/>
      <c r="M69" s="1034"/>
    </row>
    <row r="70" spans="2:13" ht="15.75" customHeight="1" x14ac:dyDescent="0.25">
      <c r="B70" s="999" t="s">
        <v>545</v>
      </c>
      <c r="C70" s="1000"/>
      <c r="D70" s="1000"/>
      <c r="E70" s="1000"/>
      <c r="F70" s="1000"/>
      <c r="G70" s="1001"/>
      <c r="H70" s="996" t="s">
        <v>546</v>
      </c>
      <c r="I70" s="997"/>
      <c r="J70" s="997"/>
      <c r="K70" s="997"/>
      <c r="L70" s="998"/>
    </row>
    <row r="71" spans="2:13" x14ac:dyDescent="0.25">
      <c r="B71" s="999"/>
      <c r="C71" s="1000"/>
      <c r="D71" s="1000"/>
      <c r="E71" s="1000"/>
      <c r="F71" s="1000"/>
      <c r="G71" s="1001"/>
      <c r="H71" s="999"/>
      <c r="I71" s="1000"/>
      <c r="J71" s="1000"/>
      <c r="K71" s="1000"/>
      <c r="L71" s="1001"/>
    </row>
    <row r="72" spans="2:13" x14ac:dyDescent="0.25">
      <c r="B72" s="999"/>
      <c r="C72" s="1000"/>
      <c r="D72" s="1000"/>
      <c r="E72" s="1000"/>
      <c r="F72" s="1000"/>
      <c r="G72" s="1001"/>
      <c r="H72" s="999"/>
      <c r="I72" s="1000"/>
      <c r="J72" s="1000"/>
      <c r="K72" s="1000"/>
      <c r="L72" s="1001"/>
    </row>
    <row r="73" spans="2:13" x14ac:dyDescent="0.25">
      <c r="B73" s="999"/>
      <c r="C73" s="1000"/>
      <c r="D73" s="1000"/>
      <c r="E73" s="1000"/>
      <c r="F73" s="1000"/>
      <c r="G73" s="1001"/>
      <c r="H73" s="999"/>
      <c r="I73" s="1000"/>
      <c r="J73" s="1000"/>
      <c r="K73" s="1000"/>
      <c r="L73" s="1001"/>
    </row>
    <row r="74" spans="2:13" x14ac:dyDescent="0.25">
      <c r="B74" s="999"/>
      <c r="C74" s="1000"/>
      <c r="D74" s="1000"/>
      <c r="E74" s="1000"/>
      <c r="F74" s="1000"/>
      <c r="G74" s="1001"/>
      <c r="H74" s="999"/>
      <c r="I74" s="1000"/>
      <c r="J74" s="1000"/>
      <c r="K74" s="1000"/>
      <c r="L74" s="1001"/>
    </row>
    <row r="75" spans="2:13" x14ac:dyDescent="0.25">
      <c r="B75" s="999"/>
      <c r="C75" s="1000"/>
      <c r="D75" s="1000"/>
      <c r="E75" s="1000"/>
      <c r="F75" s="1000"/>
      <c r="G75" s="1001"/>
      <c r="H75" s="999"/>
      <c r="I75" s="1000"/>
      <c r="J75" s="1000"/>
      <c r="K75" s="1000"/>
      <c r="L75" s="1001"/>
    </row>
    <row r="76" spans="2:13" x14ac:dyDescent="0.25">
      <c r="B76" s="999"/>
      <c r="C76" s="1000"/>
      <c r="D76" s="1000"/>
      <c r="E76" s="1000"/>
      <c r="F76" s="1000"/>
      <c r="G76" s="1001"/>
      <c r="H76" s="999"/>
      <c r="I76" s="1000"/>
      <c r="J76" s="1000"/>
      <c r="K76" s="1000"/>
      <c r="L76" s="1001"/>
    </row>
    <row r="77" spans="2:13" x14ac:dyDescent="0.25">
      <c r="B77" s="999"/>
      <c r="C77" s="1000"/>
      <c r="D77" s="1000"/>
      <c r="E77" s="1000"/>
      <c r="F77" s="1000"/>
      <c r="G77" s="1001"/>
      <c r="H77" s="999"/>
      <c r="I77" s="1000"/>
      <c r="J77" s="1000"/>
      <c r="K77" s="1000"/>
      <c r="L77" s="1001"/>
    </row>
    <row r="78" spans="2:13" x14ac:dyDescent="0.25">
      <c r="B78" s="999"/>
      <c r="C78" s="1000"/>
      <c r="D78" s="1000"/>
      <c r="E78" s="1000"/>
      <c r="F78" s="1000"/>
      <c r="G78" s="1001"/>
      <c r="H78" s="999"/>
      <c r="I78" s="1000"/>
      <c r="J78" s="1000"/>
      <c r="K78" s="1000"/>
      <c r="L78" s="1001"/>
    </row>
    <row r="79" spans="2:13" x14ac:dyDescent="0.25">
      <c r="B79" s="999"/>
      <c r="C79" s="1000"/>
      <c r="D79" s="1000"/>
      <c r="E79" s="1000"/>
      <c r="F79" s="1000"/>
      <c r="G79" s="1001"/>
      <c r="H79" s="999"/>
      <c r="I79" s="1000"/>
      <c r="J79" s="1000"/>
      <c r="K79" s="1000"/>
      <c r="L79" s="1001"/>
    </row>
    <row r="80" spans="2:13" x14ac:dyDescent="0.25">
      <c r="B80" s="999"/>
      <c r="C80" s="1000"/>
      <c r="D80" s="1000"/>
      <c r="E80" s="1000"/>
      <c r="F80" s="1000"/>
      <c r="G80" s="1001"/>
      <c r="H80" s="999"/>
      <c r="I80" s="1000"/>
      <c r="J80" s="1000"/>
      <c r="K80" s="1000"/>
      <c r="L80" s="1001"/>
    </row>
    <row r="81" spans="2:13" x14ac:dyDescent="0.25">
      <c r="B81" s="999"/>
      <c r="C81" s="1000"/>
      <c r="D81" s="1000"/>
      <c r="E81" s="1000"/>
      <c r="F81" s="1000"/>
      <c r="G81" s="1001"/>
      <c r="H81" s="999"/>
      <c r="I81" s="1000"/>
      <c r="J81" s="1000"/>
      <c r="K81" s="1000"/>
      <c r="L81" s="1001"/>
    </row>
    <row r="82" spans="2:13" x14ac:dyDescent="0.25">
      <c r="B82" s="999"/>
      <c r="C82" s="1000"/>
      <c r="D82" s="1000"/>
      <c r="E82" s="1000"/>
      <c r="F82" s="1000"/>
      <c r="G82" s="1001"/>
      <c r="H82" s="999"/>
      <c r="I82" s="1000"/>
      <c r="J82" s="1000"/>
      <c r="K82" s="1000"/>
      <c r="L82" s="1001"/>
    </row>
    <row r="83" spans="2:13" ht="15.75" thickBot="1" x14ac:dyDescent="0.3">
      <c r="B83" s="1117"/>
      <c r="C83" s="1118"/>
      <c r="D83" s="1118"/>
      <c r="E83" s="1118"/>
      <c r="F83" s="1118"/>
      <c r="G83" s="1119"/>
      <c r="H83" s="1117"/>
      <c r="I83" s="1118"/>
      <c r="J83" s="1118"/>
      <c r="K83" s="1118"/>
      <c r="L83" s="1119"/>
    </row>
    <row r="84" spans="2:13" ht="25.5" customHeight="1" x14ac:dyDescent="0.25">
      <c r="B84" s="1109" t="s">
        <v>1000</v>
      </c>
      <c r="C84" s="1110"/>
      <c r="D84" s="1110"/>
      <c r="E84" s="1110"/>
      <c r="F84" s="1110"/>
      <c r="G84" s="1111"/>
      <c r="H84" s="1115" t="s">
        <v>1165</v>
      </c>
      <c r="I84" s="1116"/>
      <c r="J84" s="1116"/>
      <c r="K84" s="1116"/>
      <c r="L84" s="1116"/>
      <c r="M84" s="1034"/>
    </row>
    <row r="85" spans="2:13" ht="23.25" customHeight="1" thickBot="1" x14ac:dyDescent="0.3">
      <c r="B85" s="1112"/>
      <c r="C85" s="1113"/>
      <c r="D85" s="1113"/>
      <c r="E85" s="1113"/>
      <c r="F85" s="1113"/>
      <c r="G85" s="1114"/>
      <c r="H85" s="1108"/>
      <c r="I85" s="1034"/>
      <c r="J85" s="1034"/>
      <c r="K85" s="1034"/>
      <c r="L85" s="1034"/>
      <c r="M85" s="1034"/>
    </row>
    <row r="86" spans="2:13" ht="15.75" customHeight="1" x14ac:dyDescent="0.25">
      <c r="B86" s="1099"/>
      <c r="C86" s="1100"/>
      <c r="D86" s="1100"/>
      <c r="E86" s="1100"/>
      <c r="F86" s="1100"/>
      <c r="G86" s="1101"/>
      <c r="H86" s="1099"/>
      <c r="I86" s="1100"/>
      <c r="J86" s="1100"/>
      <c r="K86" s="1100"/>
      <c r="L86" s="1101"/>
    </row>
    <row r="87" spans="2:13" x14ac:dyDescent="0.25">
      <c r="B87" s="1102"/>
      <c r="C87" s="1103"/>
      <c r="D87" s="1103"/>
      <c r="E87" s="1103"/>
      <c r="F87" s="1103"/>
      <c r="G87" s="1104"/>
      <c r="H87" s="1102"/>
      <c r="I87" s="1103"/>
      <c r="J87" s="1103"/>
      <c r="K87" s="1103"/>
      <c r="L87" s="1104"/>
    </row>
    <row r="88" spans="2:13" x14ac:dyDescent="0.25">
      <c r="B88" s="1102"/>
      <c r="C88" s="1103"/>
      <c r="D88" s="1103"/>
      <c r="E88" s="1103"/>
      <c r="F88" s="1103"/>
      <c r="G88" s="1104"/>
      <c r="H88" s="1102"/>
      <c r="I88" s="1103"/>
      <c r="J88" s="1103"/>
      <c r="K88" s="1103"/>
      <c r="L88" s="1104"/>
    </row>
    <row r="89" spans="2:13" x14ac:dyDescent="0.25">
      <c r="B89" s="1102"/>
      <c r="C89" s="1103"/>
      <c r="D89" s="1103"/>
      <c r="E89" s="1103"/>
      <c r="F89" s="1103"/>
      <c r="G89" s="1104"/>
      <c r="H89" s="1102"/>
      <c r="I89" s="1103"/>
      <c r="J89" s="1103"/>
      <c r="K89" s="1103"/>
      <c r="L89" s="1104"/>
    </row>
    <row r="90" spans="2:13" x14ac:dyDescent="0.25">
      <c r="B90" s="1102"/>
      <c r="C90" s="1103"/>
      <c r="D90" s="1103"/>
      <c r="E90" s="1103"/>
      <c r="F90" s="1103"/>
      <c r="G90" s="1104"/>
      <c r="H90" s="1102"/>
      <c r="I90" s="1103"/>
      <c r="J90" s="1103"/>
      <c r="K90" s="1103"/>
      <c r="L90" s="1104"/>
    </row>
    <row r="91" spans="2:13" x14ac:dyDescent="0.25">
      <c r="B91" s="1102"/>
      <c r="C91" s="1103"/>
      <c r="D91" s="1103"/>
      <c r="E91" s="1103"/>
      <c r="F91" s="1103"/>
      <c r="G91" s="1104"/>
      <c r="H91" s="1102"/>
      <c r="I91" s="1103"/>
      <c r="J91" s="1103"/>
      <c r="K91" s="1103"/>
      <c r="L91" s="1104"/>
    </row>
    <row r="92" spans="2:13" x14ac:dyDescent="0.25">
      <c r="B92" s="1102"/>
      <c r="C92" s="1103"/>
      <c r="D92" s="1103"/>
      <c r="E92" s="1103"/>
      <c r="F92" s="1103"/>
      <c r="G92" s="1104"/>
      <c r="H92" s="1102"/>
      <c r="I92" s="1103"/>
      <c r="J92" s="1103"/>
      <c r="K92" s="1103"/>
      <c r="L92" s="1104"/>
    </row>
    <row r="93" spans="2:13" x14ac:dyDescent="0.25">
      <c r="B93" s="1102"/>
      <c r="C93" s="1103"/>
      <c r="D93" s="1103"/>
      <c r="E93" s="1103"/>
      <c r="F93" s="1103"/>
      <c r="G93" s="1104"/>
      <c r="H93" s="1102"/>
      <c r="I93" s="1103"/>
      <c r="J93" s="1103"/>
      <c r="K93" s="1103"/>
      <c r="L93" s="1104"/>
    </row>
    <row r="94" spans="2:13" x14ac:dyDescent="0.25">
      <c r="B94" s="1102"/>
      <c r="C94" s="1103"/>
      <c r="D94" s="1103"/>
      <c r="E94" s="1103"/>
      <c r="F94" s="1103"/>
      <c r="G94" s="1104"/>
      <c r="H94" s="1102"/>
      <c r="I94" s="1103"/>
      <c r="J94" s="1103"/>
      <c r="K94" s="1103"/>
      <c r="L94" s="1104"/>
    </row>
    <row r="95" spans="2:13" x14ac:dyDescent="0.25">
      <c r="B95" s="1102"/>
      <c r="C95" s="1103"/>
      <c r="D95" s="1103"/>
      <c r="E95" s="1103"/>
      <c r="F95" s="1103"/>
      <c r="G95" s="1104"/>
      <c r="H95" s="1102"/>
      <c r="I95" s="1103"/>
      <c r="J95" s="1103"/>
      <c r="K95" s="1103"/>
      <c r="L95" s="1104"/>
    </row>
    <row r="96" spans="2:13" x14ac:dyDescent="0.25">
      <c r="B96" s="1102"/>
      <c r="C96" s="1103"/>
      <c r="D96" s="1103"/>
      <c r="E96" s="1103"/>
      <c r="F96" s="1103"/>
      <c r="G96" s="1104"/>
      <c r="H96" s="1102"/>
      <c r="I96" s="1103"/>
      <c r="J96" s="1103"/>
      <c r="K96" s="1103"/>
      <c r="L96" s="1104"/>
    </row>
    <row r="97" spans="2:12" x14ac:dyDescent="0.25">
      <c r="B97" s="1102"/>
      <c r="C97" s="1103"/>
      <c r="D97" s="1103"/>
      <c r="E97" s="1103"/>
      <c r="F97" s="1103"/>
      <c r="G97" s="1104"/>
      <c r="H97" s="1102"/>
      <c r="I97" s="1103"/>
      <c r="J97" s="1103"/>
      <c r="K97" s="1103"/>
      <c r="L97" s="1104"/>
    </row>
    <row r="98" spans="2:12" x14ac:dyDescent="0.25">
      <c r="B98" s="1102"/>
      <c r="C98" s="1103"/>
      <c r="D98" s="1103"/>
      <c r="E98" s="1103"/>
      <c r="F98" s="1103"/>
      <c r="G98" s="1104"/>
      <c r="H98" s="1102"/>
      <c r="I98" s="1103"/>
      <c r="J98" s="1103"/>
      <c r="K98" s="1103"/>
      <c r="L98" s="1104"/>
    </row>
    <row r="99" spans="2:12" ht="15.75" thickBot="1" x14ac:dyDescent="0.3">
      <c r="B99" s="1105"/>
      <c r="C99" s="1106"/>
      <c r="D99" s="1106"/>
      <c r="E99" s="1106"/>
      <c r="F99" s="1106"/>
      <c r="G99" s="1107"/>
      <c r="H99" s="1105"/>
      <c r="I99" s="1106"/>
      <c r="J99" s="1106"/>
      <c r="K99" s="1106"/>
      <c r="L99" s="1107"/>
    </row>
    <row r="100" spans="2:12" x14ac:dyDescent="0.25">
      <c r="B100" s="1038" t="s">
        <v>1166</v>
      </c>
      <c r="C100" s="1039"/>
      <c r="D100" s="1039"/>
      <c r="E100" s="1039"/>
      <c r="F100" s="1039"/>
      <c r="G100" s="1040"/>
      <c r="H100" s="1108" t="s">
        <v>1167</v>
      </c>
      <c r="I100" s="1034"/>
      <c r="J100" s="1034"/>
      <c r="K100" s="1034"/>
      <c r="L100" s="1034"/>
    </row>
    <row r="101" spans="2:12" ht="30" customHeight="1" thickBot="1" x14ac:dyDescent="0.3">
      <c r="B101" s="1041"/>
      <c r="C101" s="1042"/>
      <c r="D101" s="1042"/>
      <c r="E101" s="1042"/>
      <c r="F101" s="1042"/>
      <c r="G101" s="1043"/>
      <c r="H101" s="1108"/>
      <c r="I101" s="1034"/>
      <c r="J101" s="1034"/>
      <c r="K101" s="1034"/>
      <c r="L101" s="1034"/>
    </row>
    <row r="102" spans="2:12" ht="15.75" customHeight="1" x14ac:dyDescent="0.25">
      <c r="B102" s="1099"/>
      <c r="C102" s="1100"/>
      <c r="D102" s="1100"/>
      <c r="E102" s="1100"/>
      <c r="F102" s="1100"/>
      <c r="G102" s="1101"/>
      <c r="H102" s="1099"/>
      <c r="I102" s="1100"/>
      <c r="J102" s="1100"/>
      <c r="K102" s="1100"/>
      <c r="L102" s="1101"/>
    </row>
    <row r="103" spans="2:12" x14ac:dyDescent="0.25">
      <c r="B103" s="1102"/>
      <c r="C103" s="1103"/>
      <c r="D103" s="1103"/>
      <c r="E103" s="1103"/>
      <c r="F103" s="1103"/>
      <c r="G103" s="1104"/>
      <c r="H103" s="1102"/>
      <c r="I103" s="1103"/>
      <c r="J103" s="1103"/>
      <c r="K103" s="1103"/>
      <c r="L103" s="1104"/>
    </row>
    <row r="104" spans="2:12" x14ac:dyDescent="0.25">
      <c r="B104" s="1102"/>
      <c r="C104" s="1103"/>
      <c r="D104" s="1103"/>
      <c r="E104" s="1103"/>
      <c r="F104" s="1103"/>
      <c r="G104" s="1104"/>
      <c r="H104" s="1102"/>
      <c r="I104" s="1103"/>
      <c r="J104" s="1103"/>
      <c r="K104" s="1103"/>
      <c r="L104" s="1104"/>
    </row>
    <row r="105" spans="2:12" x14ac:dyDescent="0.25">
      <c r="B105" s="1102"/>
      <c r="C105" s="1103"/>
      <c r="D105" s="1103"/>
      <c r="E105" s="1103"/>
      <c r="F105" s="1103"/>
      <c r="G105" s="1104"/>
      <c r="H105" s="1102"/>
      <c r="I105" s="1103"/>
      <c r="J105" s="1103"/>
      <c r="K105" s="1103"/>
      <c r="L105" s="1104"/>
    </row>
    <row r="106" spans="2:12" x14ac:dyDescent="0.25">
      <c r="B106" s="1102"/>
      <c r="C106" s="1103"/>
      <c r="D106" s="1103"/>
      <c r="E106" s="1103"/>
      <c r="F106" s="1103"/>
      <c r="G106" s="1104"/>
      <c r="H106" s="1102"/>
      <c r="I106" s="1103"/>
      <c r="J106" s="1103"/>
      <c r="K106" s="1103"/>
      <c r="L106" s="1104"/>
    </row>
    <row r="107" spans="2:12" x14ac:dyDescent="0.25">
      <c r="B107" s="1102"/>
      <c r="C107" s="1103"/>
      <c r="D107" s="1103"/>
      <c r="E107" s="1103"/>
      <c r="F107" s="1103"/>
      <c r="G107" s="1104"/>
      <c r="H107" s="1102"/>
      <c r="I107" s="1103"/>
      <c r="J107" s="1103"/>
      <c r="K107" s="1103"/>
      <c r="L107" s="1104"/>
    </row>
    <row r="108" spans="2:12" x14ac:dyDescent="0.25">
      <c r="B108" s="1102"/>
      <c r="C108" s="1103"/>
      <c r="D108" s="1103"/>
      <c r="E108" s="1103"/>
      <c r="F108" s="1103"/>
      <c r="G108" s="1104"/>
      <c r="H108" s="1102"/>
      <c r="I108" s="1103"/>
      <c r="J108" s="1103"/>
      <c r="K108" s="1103"/>
      <c r="L108" s="1104"/>
    </row>
    <row r="109" spans="2:12" x14ac:dyDescent="0.25">
      <c r="B109" s="1102"/>
      <c r="C109" s="1103"/>
      <c r="D109" s="1103"/>
      <c r="E109" s="1103"/>
      <c r="F109" s="1103"/>
      <c r="G109" s="1104"/>
      <c r="H109" s="1102"/>
      <c r="I109" s="1103"/>
      <c r="J109" s="1103"/>
      <c r="K109" s="1103"/>
      <c r="L109" s="1104"/>
    </row>
    <row r="110" spans="2:12" x14ac:dyDescent="0.25">
      <c r="B110" s="1102"/>
      <c r="C110" s="1103"/>
      <c r="D110" s="1103"/>
      <c r="E110" s="1103"/>
      <c r="F110" s="1103"/>
      <c r="G110" s="1104"/>
      <c r="H110" s="1102"/>
      <c r="I110" s="1103"/>
      <c r="J110" s="1103"/>
      <c r="K110" s="1103"/>
      <c r="L110" s="1104"/>
    </row>
    <row r="111" spans="2:12" x14ac:dyDescent="0.25">
      <c r="B111" s="1102"/>
      <c r="C111" s="1103"/>
      <c r="D111" s="1103"/>
      <c r="E111" s="1103"/>
      <c r="F111" s="1103"/>
      <c r="G111" s="1104"/>
      <c r="H111" s="1102"/>
      <c r="I111" s="1103"/>
      <c r="J111" s="1103"/>
      <c r="K111" s="1103"/>
      <c r="L111" s="1104"/>
    </row>
    <row r="112" spans="2:12" x14ac:dyDescent="0.25">
      <c r="B112" s="1102"/>
      <c r="C112" s="1103"/>
      <c r="D112" s="1103"/>
      <c r="E112" s="1103"/>
      <c r="F112" s="1103"/>
      <c r="G112" s="1104"/>
      <c r="H112" s="1102"/>
      <c r="I112" s="1103"/>
      <c r="J112" s="1103"/>
      <c r="K112" s="1103"/>
      <c r="L112" s="1104"/>
    </row>
    <row r="113" spans="2:12" x14ac:dyDescent="0.25">
      <c r="B113" s="1102"/>
      <c r="C113" s="1103"/>
      <c r="D113" s="1103"/>
      <c r="E113" s="1103"/>
      <c r="F113" s="1103"/>
      <c r="G113" s="1104"/>
      <c r="H113" s="1102"/>
      <c r="I113" s="1103"/>
      <c r="J113" s="1103"/>
      <c r="K113" s="1103"/>
      <c r="L113" s="1104"/>
    </row>
    <row r="114" spans="2:12" x14ac:dyDescent="0.25">
      <c r="B114" s="1102"/>
      <c r="C114" s="1103"/>
      <c r="D114" s="1103"/>
      <c r="E114" s="1103"/>
      <c r="F114" s="1103"/>
      <c r="G114" s="1104"/>
      <c r="H114" s="1102"/>
      <c r="I114" s="1103"/>
      <c r="J114" s="1103"/>
      <c r="K114" s="1103"/>
      <c r="L114" s="1104"/>
    </row>
    <row r="115" spans="2:12" ht="15.75" thickBot="1" x14ac:dyDescent="0.3">
      <c r="B115" s="1105"/>
      <c r="C115" s="1106"/>
      <c r="D115" s="1106"/>
      <c r="E115" s="1106"/>
      <c r="F115" s="1106"/>
      <c r="G115" s="1107"/>
      <c r="H115" s="1105"/>
      <c r="I115" s="1106"/>
      <c r="J115" s="1106"/>
      <c r="K115" s="1106"/>
      <c r="L115" s="1107"/>
    </row>
    <row r="116" spans="2:12" x14ac:dyDescent="0.25">
      <c r="B116" s="1038" t="s">
        <v>1168</v>
      </c>
      <c r="C116" s="1039"/>
      <c r="D116" s="1039"/>
      <c r="E116" s="1039"/>
      <c r="F116" s="1039"/>
      <c r="G116" s="1040"/>
      <c r="H116" s="1108" t="s">
        <v>1169</v>
      </c>
      <c r="I116" s="1034"/>
      <c r="J116" s="1034"/>
      <c r="K116" s="1034"/>
      <c r="L116" s="1034"/>
    </row>
    <row r="117" spans="2:12" ht="30" customHeight="1" thickBot="1" x14ac:dyDescent="0.3">
      <c r="B117" s="1041"/>
      <c r="C117" s="1042"/>
      <c r="D117" s="1042"/>
      <c r="E117" s="1042"/>
      <c r="F117" s="1042"/>
      <c r="G117" s="1043"/>
      <c r="H117" s="1108"/>
      <c r="I117" s="1034"/>
      <c r="J117" s="1034"/>
      <c r="K117" s="1034"/>
      <c r="L117" s="1034"/>
    </row>
    <row r="118" spans="2:12" ht="15.75" customHeight="1" x14ac:dyDescent="0.25">
      <c r="B118" s="1099"/>
      <c r="C118" s="1100"/>
      <c r="D118" s="1100"/>
      <c r="E118" s="1100"/>
      <c r="F118" s="1100"/>
      <c r="G118" s="1101"/>
      <c r="H118" s="1099"/>
      <c r="I118" s="1100"/>
      <c r="J118" s="1100"/>
      <c r="K118" s="1100"/>
      <c r="L118" s="1101"/>
    </row>
    <row r="119" spans="2:12" x14ac:dyDescent="0.25">
      <c r="B119" s="1102"/>
      <c r="C119" s="1103"/>
      <c r="D119" s="1103"/>
      <c r="E119" s="1103"/>
      <c r="F119" s="1103"/>
      <c r="G119" s="1104"/>
      <c r="H119" s="1102"/>
      <c r="I119" s="1103"/>
      <c r="J119" s="1103"/>
      <c r="K119" s="1103"/>
      <c r="L119" s="1104"/>
    </row>
    <row r="120" spans="2:12" x14ac:dyDescent="0.25">
      <c r="B120" s="1102"/>
      <c r="C120" s="1103"/>
      <c r="D120" s="1103"/>
      <c r="E120" s="1103"/>
      <c r="F120" s="1103"/>
      <c r="G120" s="1104"/>
      <c r="H120" s="1102"/>
      <c r="I120" s="1103"/>
      <c r="J120" s="1103"/>
      <c r="K120" s="1103"/>
      <c r="L120" s="1104"/>
    </row>
    <row r="121" spans="2:12" x14ac:dyDescent="0.25">
      <c r="B121" s="1102"/>
      <c r="C121" s="1103"/>
      <c r="D121" s="1103"/>
      <c r="E121" s="1103"/>
      <c r="F121" s="1103"/>
      <c r="G121" s="1104"/>
      <c r="H121" s="1102"/>
      <c r="I121" s="1103"/>
      <c r="J121" s="1103"/>
      <c r="K121" s="1103"/>
      <c r="L121" s="1104"/>
    </row>
    <row r="122" spans="2:12" x14ac:dyDescent="0.25">
      <c r="B122" s="1102"/>
      <c r="C122" s="1103"/>
      <c r="D122" s="1103"/>
      <c r="E122" s="1103"/>
      <c r="F122" s="1103"/>
      <c r="G122" s="1104"/>
      <c r="H122" s="1102"/>
      <c r="I122" s="1103"/>
      <c r="J122" s="1103"/>
      <c r="K122" s="1103"/>
      <c r="L122" s="1104"/>
    </row>
    <row r="123" spans="2:12" x14ac:dyDescent="0.25">
      <c r="B123" s="1102"/>
      <c r="C123" s="1103"/>
      <c r="D123" s="1103"/>
      <c r="E123" s="1103"/>
      <c r="F123" s="1103"/>
      <c r="G123" s="1104"/>
      <c r="H123" s="1102"/>
      <c r="I123" s="1103"/>
      <c r="J123" s="1103"/>
      <c r="K123" s="1103"/>
      <c r="L123" s="1104"/>
    </row>
    <row r="124" spans="2:12" x14ac:dyDescent="0.25">
      <c r="B124" s="1102"/>
      <c r="C124" s="1103"/>
      <c r="D124" s="1103"/>
      <c r="E124" s="1103"/>
      <c r="F124" s="1103"/>
      <c r="G124" s="1104"/>
      <c r="H124" s="1102"/>
      <c r="I124" s="1103"/>
      <c r="J124" s="1103"/>
      <c r="K124" s="1103"/>
      <c r="L124" s="1104"/>
    </row>
    <row r="125" spans="2:12" x14ac:dyDescent="0.25">
      <c r="B125" s="1102"/>
      <c r="C125" s="1103"/>
      <c r="D125" s="1103"/>
      <c r="E125" s="1103"/>
      <c r="F125" s="1103"/>
      <c r="G125" s="1104"/>
      <c r="H125" s="1102"/>
      <c r="I125" s="1103"/>
      <c r="J125" s="1103"/>
      <c r="K125" s="1103"/>
      <c r="L125" s="1104"/>
    </row>
    <row r="126" spans="2:12" x14ac:dyDescent="0.25">
      <c r="B126" s="1102"/>
      <c r="C126" s="1103"/>
      <c r="D126" s="1103"/>
      <c r="E126" s="1103"/>
      <c r="F126" s="1103"/>
      <c r="G126" s="1104"/>
      <c r="H126" s="1102"/>
      <c r="I126" s="1103"/>
      <c r="J126" s="1103"/>
      <c r="K126" s="1103"/>
      <c r="L126" s="1104"/>
    </row>
    <row r="127" spans="2:12" x14ac:dyDescent="0.25">
      <c r="B127" s="1102"/>
      <c r="C127" s="1103"/>
      <c r="D127" s="1103"/>
      <c r="E127" s="1103"/>
      <c r="F127" s="1103"/>
      <c r="G127" s="1104"/>
      <c r="H127" s="1102"/>
      <c r="I127" s="1103"/>
      <c r="J127" s="1103"/>
      <c r="K127" s="1103"/>
      <c r="L127" s="1104"/>
    </row>
    <row r="128" spans="2:12" x14ac:dyDescent="0.25">
      <c r="B128" s="1102"/>
      <c r="C128" s="1103"/>
      <c r="D128" s="1103"/>
      <c r="E128" s="1103"/>
      <c r="F128" s="1103"/>
      <c r="G128" s="1104"/>
      <c r="H128" s="1102"/>
      <c r="I128" s="1103"/>
      <c r="J128" s="1103"/>
      <c r="K128" s="1103"/>
      <c r="L128" s="1104"/>
    </row>
    <row r="129" spans="2:12" x14ac:dyDescent="0.25">
      <c r="B129" s="1102"/>
      <c r="C129" s="1103"/>
      <c r="D129" s="1103"/>
      <c r="E129" s="1103"/>
      <c r="F129" s="1103"/>
      <c r="G129" s="1104"/>
      <c r="H129" s="1102"/>
      <c r="I129" s="1103"/>
      <c r="J129" s="1103"/>
      <c r="K129" s="1103"/>
      <c r="L129" s="1104"/>
    </row>
    <row r="130" spans="2:12" x14ac:dyDescent="0.25">
      <c r="B130" s="1102"/>
      <c r="C130" s="1103"/>
      <c r="D130" s="1103"/>
      <c r="E130" s="1103"/>
      <c r="F130" s="1103"/>
      <c r="G130" s="1104"/>
      <c r="H130" s="1102"/>
      <c r="I130" s="1103"/>
      <c r="J130" s="1103"/>
      <c r="K130" s="1103"/>
      <c r="L130" s="1104"/>
    </row>
    <row r="131" spans="2:12" ht="15.75" thickBot="1" x14ac:dyDescent="0.3">
      <c r="B131" s="1105"/>
      <c r="C131" s="1106"/>
      <c r="D131" s="1106"/>
      <c r="E131" s="1106"/>
      <c r="F131" s="1106"/>
      <c r="G131" s="1107"/>
      <c r="H131" s="1105"/>
      <c r="I131" s="1106"/>
      <c r="J131" s="1106"/>
      <c r="K131" s="1106"/>
      <c r="L131" s="1107"/>
    </row>
    <row r="132" spans="2:12" x14ac:dyDescent="0.25">
      <c r="B132" s="1038" t="s">
        <v>1170</v>
      </c>
      <c r="C132" s="1039"/>
      <c r="D132" s="1039"/>
      <c r="E132" s="1039"/>
      <c r="F132" s="1039"/>
      <c r="G132" s="1040"/>
      <c r="H132" s="1108" t="s">
        <v>1171</v>
      </c>
      <c r="I132" s="1034"/>
      <c r="J132" s="1034"/>
      <c r="K132" s="1034"/>
      <c r="L132" s="1034"/>
    </row>
    <row r="133" spans="2:12" ht="30" customHeight="1" thickBot="1" x14ac:dyDescent="0.3">
      <c r="B133" s="1041"/>
      <c r="C133" s="1042"/>
      <c r="D133" s="1042"/>
      <c r="E133" s="1042"/>
      <c r="F133" s="1042"/>
      <c r="G133" s="1043"/>
      <c r="H133" s="1108"/>
      <c r="I133" s="1034"/>
      <c r="J133" s="1034"/>
      <c r="K133" s="1034"/>
      <c r="L133" s="1034"/>
    </row>
    <row r="134" spans="2:12" ht="15.75" customHeight="1" x14ac:dyDescent="0.25">
      <c r="B134" s="1099"/>
      <c r="C134" s="1100"/>
      <c r="D134" s="1100"/>
      <c r="E134" s="1100"/>
      <c r="F134" s="1100"/>
      <c r="G134" s="1101"/>
      <c r="H134" s="1099"/>
      <c r="I134" s="1100"/>
      <c r="J134" s="1100"/>
      <c r="K134" s="1100"/>
      <c r="L134" s="1101"/>
    </row>
    <row r="135" spans="2:12" x14ac:dyDescent="0.25">
      <c r="B135" s="1102"/>
      <c r="C135" s="1103"/>
      <c r="D135" s="1103"/>
      <c r="E135" s="1103"/>
      <c r="F135" s="1103"/>
      <c r="G135" s="1104"/>
      <c r="H135" s="1102"/>
      <c r="I135" s="1103"/>
      <c r="J135" s="1103"/>
      <c r="K135" s="1103"/>
      <c r="L135" s="1104"/>
    </row>
    <row r="136" spans="2:12" x14ac:dyDescent="0.25">
      <c r="B136" s="1102"/>
      <c r="C136" s="1103"/>
      <c r="D136" s="1103"/>
      <c r="E136" s="1103"/>
      <c r="F136" s="1103"/>
      <c r="G136" s="1104"/>
      <c r="H136" s="1102"/>
      <c r="I136" s="1103"/>
      <c r="J136" s="1103"/>
      <c r="K136" s="1103"/>
      <c r="L136" s="1104"/>
    </row>
    <row r="137" spans="2:12" x14ac:dyDescent="0.25">
      <c r="B137" s="1102"/>
      <c r="C137" s="1103"/>
      <c r="D137" s="1103"/>
      <c r="E137" s="1103"/>
      <c r="F137" s="1103"/>
      <c r="G137" s="1104"/>
      <c r="H137" s="1102"/>
      <c r="I137" s="1103"/>
      <c r="J137" s="1103"/>
      <c r="K137" s="1103"/>
      <c r="L137" s="1104"/>
    </row>
    <row r="138" spans="2:12" x14ac:dyDescent="0.25">
      <c r="B138" s="1102"/>
      <c r="C138" s="1103"/>
      <c r="D138" s="1103"/>
      <c r="E138" s="1103"/>
      <c r="F138" s="1103"/>
      <c r="G138" s="1104"/>
      <c r="H138" s="1102"/>
      <c r="I138" s="1103"/>
      <c r="J138" s="1103"/>
      <c r="K138" s="1103"/>
      <c r="L138" s="1104"/>
    </row>
    <row r="139" spans="2:12" x14ac:dyDescent="0.25">
      <c r="B139" s="1102"/>
      <c r="C139" s="1103"/>
      <c r="D139" s="1103"/>
      <c r="E139" s="1103"/>
      <c r="F139" s="1103"/>
      <c r="G139" s="1104"/>
      <c r="H139" s="1102"/>
      <c r="I139" s="1103"/>
      <c r="J139" s="1103"/>
      <c r="K139" s="1103"/>
      <c r="L139" s="1104"/>
    </row>
    <row r="140" spans="2:12" x14ac:dyDescent="0.25">
      <c r="B140" s="1102"/>
      <c r="C140" s="1103"/>
      <c r="D140" s="1103"/>
      <c r="E140" s="1103"/>
      <c r="F140" s="1103"/>
      <c r="G140" s="1104"/>
      <c r="H140" s="1102"/>
      <c r="I140" s="1103"/>
      <c r="J140" s="1103"/>
      <c r="K140" s="1103"/>
      <c r="L140" s="1104"/>
    </row>
    <row r="141" spans="2:12" x14ac:dyDescent="0.25">
      <c r="B141" s="1102"/>
      <c r="C141" s="1103"/>
      <c r="D141" s="1103"/>
      <c r="E141" s="1103"/>
      <c r="F141" s="1103"/>
      <c r="G141" s="1104"/>
      <c r="H141" s="1102"/>
      <c r="I141" s="1103"/>
      <c r="J141" s="1103"/>
      <c r="K141" s="1103"/>
      <c r="L141" s="1104"/>
    </row>
    <row r="142" spans="2:12" x14ac:dyDescent="0.25">
      <c r="B142" s="1102"/>
      <c r="C142" s="1103"/>
      <c r="D142" s="1103"/>
      <c r="E142" s="1103"/>
      <c r="F142" s="1103"/>
      <c r="G142" s="1104"/>
      <c r="H142" s="1102"/>
      <c r="I142" s="1103"/>
      <c r="J142" s="1103"/>
      <c r="K142" s="1103"/>
      <c r="L142" s="1104"/>
    </row>
    <row r="143" spans="2:12" x14ac:dyDescent="0.25">
      <c r="B143" s="1102"/>
      <c r="C143" s="1103"/>
      <c r="D143" s="1103"/>
      <c r="E143" s="1103"/>
      <c r="F143" s="1103"/>
      <c r="G143" s="1104"/>
      <c r="H143" s="1102"/>
      <c r="I143" s="1103"/>
      <c r="J143" s="1103"/>
      <c r="K143" s="1103"/>
      <c r="L143" s="1104"/>
    </row>
    <row r="144" spans="2:12" x14ac:dyDescent="0.25">
      <c r="B144" s="1102"/>
      <c r="C144" s="1103"/>
      <c r="D144" s="1103"/>
      <c r="E144" s="1103"/>
      <c r="F144" s="1103"/>
      <c r="G144" s="1104"/>
      <c r="H144" s="1102"/>
      <c r="I144" s="1103"/>
      <c r="J144" s="1103"/>
      <c r="K144" s="1103"/>
      <c r="L144" s="1104"/>
    </row>
    <row r="145" spans="2:12" x14ac:dyDescent="0.25">
      <c r="B145" s="1102"/>
      <c r="C145" s="1103"/>
      <c r="D145" s="1103"/>
      <c r="E145" s="1103"/>
      <c r="F145" s="1103"/>
      <c r="G145" s="1104"/>
      <c r="H145" s="1102"/>
      <c r="I145" s="1103"/>
      <c r="J145" s="1103"/>
      <c r="K145" s="1103"/>
      <c r="L145" s="1104"/>
    </row>
    <row r="146" spans="2:12" x14ac:dyDescent="0.25">
      <c r="B146" s="1102"/>
      <c r="C146" s="1103"/>
      <c r="D146" s="1103"/>
      <c r="E146" s="1103"/>
      <c r="F146" s="1103"/>
      <c r="G146" s="1104"/>
      <c r="H146" s="1102"/>
      <c r="I146" s="1103"/>
      <c r="J146" s="1103"/>
      <c r="K146" s="1103"/>
      <c r="L146" s="1104"/>
    </row>
    <row r="147" spans="2:12" ht="15.75" thickBot="1" x14ac:dyDescent="0.3">
      <c r="B147" s="1105"/>
      <c r="C147" s="1106"/>
      <c r="D147" s="1106"/>
      <c r="E147" s="1106"/>
      <c r="F147" s="1106"/>
      <c r="G147" s="1107"/>
      <c r="H147" s="1105"/>
      <c r="I147" s="1106"/>
      <c r="J147" s="1106"/>
      <c r="K147" s="1106"/>
      <c r="L147" s="1107"/>
    </row>
    <row r="148" spans="2:12" x14ac:dyDescent="0.25">
      <c r="B148" s="1038" t="s">
        <v>1172</v>
      </c>
      <c r="C148" s="1039"/>
      <c r="D148" s="1039"/>
      <c r="E148" s="1039"/>
      <c r="F148" s="1039"/>
      <c r="G148" s="1040"/>
      <c r="H148" s="1108" t="s">
        <v>1173</v>
      </c>
      <c r="I148" s="1034"/>
      <c r="J148" s="1034"/>
      <c r="K148" s="1034"/>
      <c r="L148" s="1034"/>
    </row>
    <row r="149" spans="2:12" ht="30" customHeight="1" thickBot="1" x14ac:dyDescent="0.3">
      <c r="B149" s="1041"/>
      <c r="C149" s="1042"/>
      <c r="D149" s="1042"/>
      <c r="E149" s="1042"/>
      <c r="F149" s="1042"/>
      <c r="G149" s="1043"/>
      <c r="H149" s="1108"/>
      <c r="I149" s="1034"/>
      <c r="J149" s="1034"/>
      <c r="K149" s="1034"/>
      <c r="L149" s="1034"/>
    </row>
    <row r="150" spans="2:12" ht="15.75" customHeight="1" x14ac:dyDescent="0.25">
      <c r="B150" s="1099"/>
      <c r="C150" s="1100"/>
      <c r="D150" s="1100"/>
      <c r="E150" s="1100"/>
      <c r="F150" s="1100"/>
      <c r="G150" s="1101"/>
      <c r="H150" s="1099"/>
      <c r="I150" s="1100"/>
      <c r="J150" s="1100"/>
      <c r="K150" s="1100"/>
      <c r="L150" s="1101"/>
    </row>
    <row r="151" spans="2:12" x14ac:dyDescent="0.25">
      <c r="B151" s="1102"/>
      <c r="C151" s="1103"/>
      <c r="D151" s="1103"/>
      <c r="E151" s="1103"/>
      <c r="F151" s="1103"/>
      <c r="G151" s="1104"/>
      <c r="H151" s="1102"/>
      <c r="I151" s="1103"/>
      <c r="J151" s="1103"/>
      <c r="K151" s="1103"/>
      <c r="L151" s="1104"/>
    </row>
    <row r="152" spans="2:12" x14ac:dyDescent="0.25">
      <c r="B152" s="1102"/>
      <c r="C152" s="1103"/>
      <c r="D152" s="1103"/>
      <c r="E152" s="1103"/>
      <c r="F152" s="1103"/>
      <c r="G152" s="1104"/>
      <c r="H152" s="1102"/>
      <c r="I152" s="1103"/>
      <c r="J152" s="1103"/>
      <c r="K152" s="1103"/>
      <c r="L152" s="1104"/>
    </row>
    <row r="153" spans="2:12" x14ac:dyDescent="0.25">
      <c r="B153" s="1102"/>
      <c r="C153" s="1103"/>
      <c r="D153" s="1103"/>
      <c r="E153" s="1103"/>
      <c r="F153" s="1103"/>
      <c r="G153" s="1104"/>
      <c r="H153" s="1102"/>
      <c r="I153" s="1103"/>
      <c r="J153" s="1103"/>
      <c r="K153" s="1103"/>
      <c r="L153" s="1104"/>
    </row>
    <row r="154" spans="2:12" x14ac:dyDescent="0.25">
      <c r="B154" s="1102"/>
      <c r="C154" s="1103"/>
      <c r="D154" s="1103"/>
      <c r="E154" s="1103"/>
      <c r="F154" s="1103"/>
      <c r="G154" s="1104"/>
      <c r="H154" s="1102"/>
      <c r="I154" s="1103"/>
      <c r="J154" s="1103"/>
      <c r="K154" s="1103"/>
      <c r="L154" s="1104"/>
    </row>
    <row r="155" spans="2:12" x14ac:dyDescent="0.25">
      <c r="B155" s="1102"/>
      <c r="C155" s="1103"/>
      <c r="D155" s="1103"/>
      <c r="E155" s="1103"/>
      <c r="F155" s="1103"/>
      <c r="G155" s="1104"/>
      <c r="H155" s="1102"/>
      <c r="I155" s="1103"/>
      <c r="J155" s="1103"/>
      <c r="K155" s="1103"/>
      <c r="L155" s="1104"/>
    </row>
    <row r="156" spans="2:12" x14ac:dyDescent="0.25">
      <c r="B156" s="1102"/>
      <c r="C156" s="1103"/>
      <c r="D156" s="1103"/>
      <c r="E156" s="1103"/>
      <c r="F156" s="1103"/>
      <c r="G156" s="1104"/>
      <c r="H156" s="1102"/>
      <c r="I156" s="1103"/>
      <c r="J156" s="1103"/>
      <c r="K156" s="1103"/>
      <c r="L156" s="1104"/>
    </row>
    <row r="157" spans="2:12" x14ac:dyDescent="0.25">
      <c r="B157" s="1102"/>
      <c r="C157" s="1103"/>
      <c r="D157" s="1103"/>
      <c r="E157" s="1103"/>
      <c r="F157" s="1103"/>
      <c r="G157" s="1104"/>
      <c r="H157" s="1102"/>
      <c r="I157" s="1103"/>
      <c r="J157" s="1103"/>
      <c r="K157" s="1103"/>
      <c r="L157" s="1104"/>
    </row>
    <row r="158" spans="2:12" x14ac:dyDescent="0.25">
      <c r="B158" s="1102"/>
      <c r="C158" s="1103"/>
      <c r="D158" s="1103"/>
      <c r="E158" s="1103"/>
      <c r="F158" s="1103"/>
      <c r="G158" s="1104"/>
      <c r="H158" s="1102"/>
      <c r="I158" s="1103"/>
      <c r="J158" s="1103"/>
      <c r="K158" s="1103"/>
      <c r="L158" s="1104"/>
    </row>
    <row r="159" spans="2:12" x14ac:dyDescent="0.25">
      <c r="B159" s="1102"/>
      <c r="C159" s="1103"/>
      <c r="D159" s="1103"/>
      <c r="E159" s="1103"/>
      <c r="F159" s="1103"/>
      <c r="G159" s="1104"/>
      <c r="H159" s="1102"/>
      <c r="I159" s="1103"/>
      <c r="J159" s="1103"/>
      <c r="K159" s="1103"/>
      <c r="L159" s="1104"/>
    </row>
    <row r="160" spans="2:12" x14ac:dyDescent="0.25">
      <c r="B160" s="1102"/>
      <c r="C160" s="1103"/>
      <c r="D160" s="1103"/>
      <c r="E160" s="1103"/>
      <c r="F160" s="1103"/>
      <c r="G160" s="1104"/>
      <c r="H160" s="1102"/>
      <c r="I160" s="1103"/>
      <c r="J160" s="1103"/>
      <c r="K160" s="1103"/>
      <c r="L160" s="1104"/>
    </row>
    <row r="161" spans="2:12" x14ac:dyDescent="0.25">
      <c r="B161" s="1102"/>
      <c r="C161" s="1103"/>
      <c r="D161" s="1103"/>
      <c r="E161" s="1103"/>
      <c r="F161" s="1103"/>
      <c r="G161" s="1104"/>
      <c r="H161" s="1102"/>
      <c r="I161" s="1103"/>
      <c r="J161" s="1103"/>
      <c r="K161" s="1103"/>
      <c r="L161" s="1104"/>
    </row>
    <row r="162" spans="2:12" x14ac:dyDescent="0.25">
      <c r="B162" s="1102"/>
      <c r="C162" s="1103"/>
      <c r="D162" s="1103"/>
      <c r="E162" s="1103"/>
      <c r="F162" s="1103"/>
      <c r="G162" s="1104"/>
      <c r="H162" s="1102"/>
      <c r="I162" s="1103"/>
      <c r="J162" s="1103"/>
      <c r="K162" s="1103"/>
      <c r="L162" s="1104"/>
    </row>
    <row r="163" spans="2:12" ht="15.75" thickBot="1" x14ac:dyDescent="0.3">
      <c r="B163" s="1105"/>
      <c r="C163" s="1106"/>
      <c r="D163" s="1106"/>
      <c r="E163" s="1106"/>
      <c r="F163" s="1106"/>
      <c r="G163" s="1107"/>
      <c r="H163" s="1105"/>
      <c r="I163" s="1106"/>
      <c r="J163" s="1106"/>
      <c r="K163" s="1106"/>
      <c r="L163" s="1107"/>
    </row>
    <row r="164" spans="2:12" x14ac:dyDescent="0.25">
      <c r="B164" s="1038" t="s">
        <v>1174</v>
      </c>
      <c r="C164" s="1039"/>
      <c r="D164" s="1039"/>
      <c r="E164" s="1039"/>
      <c r="F164" s="1039"/>
      <c r="G164" s="1040"/>
      <c r="H164" s="1108" t="s">
        <v>1175</v>
      </c>
      <c r="I164" s="1034"/>
      <c r="J164" s="1034"/>
      <c r="K164" s="1034"/>
      <c r="L164" s="1034"/>
    </row>
    <row r="165" spans="2:12" ht="30" customHeight="1" thickBot="1" x14ac:dyDescent="0.3">
      <c r="B165" s="1041"/>
      <c r="C165" s="1042"/>
      <c r="D165" s="1042"/>
      <c r="E165" s="1042"/>
      <c r="F165" s="1042"/>
      <c r="G165" s="1043"/>
      <c r="H165" s="1108"/>
      <c r="I165" s="1034"/>
      <c r="J165" s="1034"/>
      <c r="K165" s="1034"/>
      <c r="L165" s="1034"/>
    </row>
    <row r="166" spans="2:12" ht="15.75" customHeight="1" x14ac:dyDescent="0.25">
      <c r="B166" s="1099"/>
      <c r="C166" s="1100"/>
      <c r="D166" s="1100"/>
      <c r="E166" s="1100"/>
      <c r="F166" s="1100"/>
      <c r="G166" s="1101"/>
      <c r="H166" s="1099"/>
      <c r="I166" s="1100"/>
      <c r="J166" s="1100"/>
      <c r="K166" s="1100"/>
      <c r="L166" s="1101"/>
    </row>
    <row r="167" spans="2:12" x14ac:dyDescent="0.25">
      <c r="B167" s="1102"/>
      <c r="C167" s="1103"/>
      <c r="D167" s="1103"/>
      <c r="E167" s="1103"/>
      <c r="F167" s="1103"/>
      <c r="G167" s="1104"/>
      <c r="H167" s="1102"/>
      <c r="I167" s="1103"/>
      <c r="J167" s="1103"/>
      <c r="K167" s="1103"/>
      <c r="L167" s="1104"/>
    </row>
    <row r="168" spans="2:12" x14ac:dyDescent="0.25">
      <c r="B168" s="1102"/>
      <c r="C168" s="1103"/>
      <c r="D168" s="1103"/>
      <c r="E168" s="1103"/>
      <c r="F168" s="1103"/>
      <c r="G168" s="1104"/>
      <c r="H168" s="1102"/>
      <c r="I168" s="1103"/>
      <c r="J168" s="1103"/>
      <c r="K168" s="1103"/>
      <c r="L168" s="1104"/>
    </row>
    <row r="169" spans="2:12" x14ac:dyDescent="0.25">
      <c r="B169" s="1102"/>
      <c r="C169" s="1103"/>
      <c r="D169" s="1103"/>
      <c r="E169" s="1103"/>
      <c r="F169" s="1103"/>
      <c r="G169" s="1104"/>
      <c r="H169" s="1102"/>
      <c r="I169" s="1103"/>
      <c r="J169" s="1103"/>
      <c r="K169" s="1103"/>
      <c r="L169" s="1104"/>
    </row>
    <row r="170" spans="2:12" x14ac:dyDescent="0.25">
      <c r="B170" s="1102"/>
      <c r="C170" s="1103"/>
      <c r="D170" s="1103"/>
      <c r="E170" s="1103"/>
      <c r="F170" s="1103"/>
      <c r="G170" s="1104"/>
      <c r="H170" s="1102"/>
      <c r="I170" s="1103"/>
      <c r="J170" s="1103"/>
      <c r="K170" s="1103"/>
      <c r="L170" s="1104"/>
    </row>
    <row r="171" spans="2:12" x14ac:dyDescent="0.25">
      <c r="B171" s="1102"/>
      <c r="C171" s="1103"/>
      <c r="D171" s="1103"/>
      <c r="E171" s="1103"/>
      <c r="F171" s="1103"/>
      <c r="G171" s="1104"/>
      <c r="H171" s="1102"/>
      <c r="I171" s="1103"/>
      <c r="J171" s="1103"/>
      <c r="K171" s="1103"/>
      <c r="L171" s="1104"/>
    </row>
    <row r="172" spans="2:12" x14ac:dyDescent="0.25">
      <c r="B172" s="1102"/>
      <c r="C172" s="1103"/>
      <c r="D172" s="1103"/>
      <c r="E172" s="1103"/>
      <c r="F172" s="1103"/>
      <c r="G172" s="1104"/>
      <c r="H172" s="1102"/>
      <c r="I172" s="1103"/>
      <c r="J172" s="1103"/>
      <c r="K172" s="1103"/>
      <c r="L172" s="1104"/>
    </row>
    <row r="173" spans="2:12" x14ac:dyDescent="0.25">
      <c r="B173" s="1102"/>
      <c r="C173" s="1103"/>
      <c r="D173" s="1103"/>
      <c r="E173" s="1103"/>
      <c r="F173" s="1103"/>
      <c r="G173" s="1104"/>
      <c r="H173" s="1102"/>
      <c r="I173" s="1103"/>
      <c r="J173" s="1103"/>
      <c r="K173" s="1103"/>
      <c r="L173" s="1104"/>
    </row>
    <row r="174" spans="2:12" x14ac:dyDescent="0.25">
      <c r="B174" s="1102"/>
      <c r="C174" s="1103"/>
      <c r="D174" s="1103"/>
      <c r="E174" s="1103"/>
      <c r="F174" s="1103"/>
      <c r="G174" s="1104"/>
      <c r="H174" s="1102"/>
      <c r="I174" s="1103"/>
      <c r="J174" s="1103"/>
      <c r="K174" s="1103"/>
      <c r="L174" s="1104"/>
    </row>
    <row r="175" spans="2:12" x14ac:dyDescent="0.25">
      <c r="B175" s="1102"/>
      <c r="C175" s="1103"/>
      <c r="D175" s="1103"/>
      <c r="E175" s="1103"/>
      <c r="F175" s="1103"/>
      <c r="G175" s="1104"/>
      <c r="H175" s="1102"/>
      <c r="I175" s="1103"/>
      <c r="J175" s="1103"/>
      <c r="K175" s="1103"/>
      <c r="L175" s="1104"/>
    </row>
    <row r="176" spans="2:12" x14ac:dyDescent="0.25">
      <c r="B176" s="1102"/>
      <c r="C176" s="1103"/>
      <c r="D176" s="1103"/>
      <c r="E176" s="1103"/>
      <c r="F176" s="1103"/>
      <c r="G176" s="1104"/>
      <c r="H176" s="1102"/>
      <c r="I176" s="1103"/>
      <c r="J176" s="1103"/>
      <c r="K176" s="1103"/>
      <c r="L176" s="1104"/>
    </row>
    <row r="177" spans="2:12" x14ac:dyDescent="0.25">
      <c r="B177" s="1102"/>
      <c r="C177" s="1103"/>
      <c r="D177" s="1103"/>
      <c r="E177" s="1103"/>
      <c r="F177" s="1103"/>
      <c r="G177" s="1104"/>
      <c r="H177" s="1102"/>
      <c r="I177" s="1103"/>
      <c r="J177" s="1103"/>
      <c r="K177" s="1103"/>
      <c r="L177" s="1104"/>
    </row>
    <row r="178" spans="2:12" x14ac:dyDescent="0.25">
      <c r="B178" s="1102"/>
      <c r="C178" s="1103"/>
      <c r="D178" s="1103"/>
      <c r="E178" s="1103"/>
      <c r="F178" s="1103"/>
      <c r="G178" s="1104"/>
      <c r="H178" s="1102"/>
      <c r="I178" s="1103"/>
      <c r="J178" s="1103"/>
      <c r="K178" s="1103"/>
      <c r="L178" s="1104"/>
    </row>
    <row r="179" spans="2:12" ht="15.75" thickBot="1" x14ac:dyDescent="0.3">
      <c r="B179" s="1105"/>
      <c r="C179" s="1106"/>
      <c r="D179" s="1106"/>
      <c r="E179" s="1106"/>
      <c r="F179" s="1106"/>
      <c r="G179" s="1107"/>
      <c r="H179" s="1105"/>
      <c r="I179" s="1106"/>
      <c r="J179" s="1106"/>
      <c r="K179" s="1106"/>
      <c r="L179" s="1107"/>
    </row>
    <row r="180" spans="2:12" x14ac:dyDescent="0.25">
      <c r="B180" s="1038" t="s">
        <v>1176</v>
      </c>
      <c r="C180" s="1039"/>
      <c r="D180" s="1039"/>
      <c r="E180" s="1039"/>
      <c r="F180" s="1039"/>
      <c r="G180" s="1040"/>
      <c r="H180" s="1108" t="s">
        <v>1177</v>
      </c>
      <c r="I180" s="1034"/>
      <c r="J180" s="1034"/>
      <c r="K180" s="1034"/>
      <c r="L180" s="1034"/>
    </row>
    <row r="181" spans="2:12" ht="30" customHeight="1" thickBot="1" x14ac:dyDescent="0.3">
      <c r="B181" s="1041"/>
      <c r="C181" s="1042"/>
      <c r="D181" s="1042"/>
      <c r="E181" s="1042"/>
      <c r="F181" s="1042"/>
      <c r="G181" s="1043"/>
      <c r="H181" s="1108"/>
      <c r="I181" s="1034"/>
      <c r="J181" s="1034"/>
      <c r="K181" s="1034"/>
      <c r="L181" s="1034"/>
    </row>
    <row r="182" spans="2:12" ht="15.75" customHeight="1" x14ac:dyDescent="0.25">
      <c r="B182" s="1099"/>
      <c r="C182" s="1100"/>
      <c r="D182" s="1100"/>
      <c r="E182" s="1100"/>
      <c r="F182" s="1100"/>
      <c r="G182" s="1101"/>
      <c r="H182" s="1099"/>
      <c r="I182" s="1100"/>
      <c r="J182" s="1100"/>
      <c r="K182" s="1100"/>
      <c r="L182" s="1101"/>
    </row>
    <row r="183" spans="2:12" x14ac:dyDescent="0.25">
      <c r="B183" s="1102"/>
      <c r="C183" s="1103"/>
      <c r="D183" s="1103"/>
      <c r="E183" s="1103"/>
      <c r="F183" s="1103"/>
      <c r="G183" s="1104"/>
      <c r="H183" s="1102"/>
      <c r="I183" s="1103"/>
      <c r="J183" s="1103"/>
      <c r="K183" s="1103"/>
      <c r="L183" s="1104"/>
    </row>
    <row r="184" spans="2:12" x14ac:dyDescent="0.25">
      <c r="B184" s="1102"/>
      <c r="C184" s="1103"/>
      <c r="D184" s="1103"/>
      <c r="E184" s="1103"/>
      <c r="F184" s="1103"/>
      <c r="G184" s="1104"/>
      <c r="H184" s="1102"/>
      <c r="I184" s="1103"/>
      <c r="J184" s="1103"/>
      <c r="K184" s="1103"/>
      <c r="L184" s="1104"/>
    </row>
    <row r="185" spans="2:12" x14ac:dyDescent="0.25">
      <c r="B185" s="1102"/>
      <c r="C185" s="1103"/>
      <c r="D185" s="1103"/>
      <c r="E185" s="1103"/>
      <c r="F185" s="1103"/>
      <c r="G185" s="1104"/>
      <c r="H185" s="1102"/>
      <c r="I185" s="1103"/>
      <c r="J185" s="1103"/>
      <c r="K185" s="1103"/>
      <c r="L185" s="1104"/>
    </row>
    <row r="186" spans="2:12" x14ac:dyDescent="0.25">
      <c r="B186" s="1102"/>
      <c r="C186" s="1103"/>
      <c r="D186" s="1103"/>
      <c r="E186" s="1103"/>
      <c r="F186" s="1103"/>
      <c r="G186" s="1104"/>
      <c r="H186" s="1102"/>
      <c r="I186" s="1103"/>
      <c r="J186" s="1103"/>
      <c r="K186" s="1103"/>
      <c r="L186" s="1104"/>
    </row>
    <row r="187" spans="2:12" x14ac:dyDescent="0.25">
      <c r="B187" s="1102"/>
      <c r="C187" s="1103"/>
      <c r="D187" s="1103"/>
      <c r="E187" s="1103"/>
      <c r="F187" s="1103"/>
      <c r="G187" s="1104"/>
      <c r="H187" s="1102"/>
      <c r="I187" s="1103"/>
      <c r="J187" s="1103"/>
      <c r="K187" s="1103"/>
      <c r="L187" s="1104"/>
    </row>
    <row r="188" spans="2:12" x14ac:dyDescent="0.25">
      <c r="B188" s="1102"/>
      <c r="C188" s="1103"/>
      <c r="D188" s="1103"/>
      <c r="E188" s="1103"/>
      <c r="F188" s="1103"/>
      <c r="G188" s="1104"/>
      <c r="H188" s="1102"/>
      <c r="I188" s="1103"/>
      <c r="J188" s="1103"/>
      <c r="K188" s="1103"/>
      <c r="L188" s="1104"/>
    </row>
    <row r="189" spans="2:12" x14ac:dyDescent="0.25">
      <c r="B189" s="1102"/>
      <c r="C189" s="1103"/>
      <c r="D189" s="1103"/>
      <c r="E189" s="1103"/>
      <c r="F189" s="1103"/>
      <c r="G189" s="1104"/>
      <c r="H189" s="1102"/>
      <c r="I189" s="1103"/>
      <c r="J189" s="1103"/>
      <c r="K189" s="1103"/>
      <c r="L189" s="1104"/>
    </row>
    <row r="190" spans="2:12" x14ac:dyDescent="0.25">
      <c r="B190" s="1102"/>
      <c r="C190" s="1103"/>
      <c r="D190" s="1103"/>
      <c r="E190" s="1103"/>
      <c r="F190" s="1103"/>
      <c r="G190" s="1104"/>
      <c r="H190" s="1102"/>
      <c r="I190" s="1103"/>
      <c r="J190" s="1103"/>
      <c r="K190" s="1103"/>
      <c r="L190" s="1104"/>
    </row>
    <row r="191" spans="2:12" x14ac:dyDescent="0.25">
      <c r="B191" s="1102"/>
      <c r="C191" s="1103"/>
      <c r="D191" s="1103"/>
      <c r="E191" s="1103"/>
      <c r="F191" s="1103"/>
      <c r="G191" s="1104"/>
      <c r="H191" s="1102"/>
      <c r="I191" s="1103"/>
      <c r="J191" s="1103"/>
      <c r="K191" s="1103"/>
      <c r="L191" s="1104"/>
    </row>
    <row r="192" spans="2:12" x14ac:dyDescent="0.25">
      <c r="B192" s="1102"/>
      <c r="C192" s="1103"/>
      <c r="D192" s="1103"/>
      <c r="E192" s="1103"/>
      <c r="F192" s="1103"/>
      <c r="G192" s="1104"/>
      <c r="H192" s="1102"/>
      <c r="I192" s="1103"/>
      <c r="J192" s="1103"/>
      <c r="K192" s="1103"/>
      <c r="L192" s="1104"/>
    </row>
    <row r="193" spans="2:12" x14ac:dyDescent="0.25">
      <c r="B193" s="1102"/>
      <c r="C193" s="1103"/>
      <c r="D193" s="1103"/>
      <c r="E193" s="1103"/>
      <c r="F193" s="1103"/>
      <c r="G193" s="1104"/>
      <c r="H193" s="1102"/>
      <c r="I193" s="1103"/>
      <c r="J193" s="1103"/>
      <c r="K193" s="1103"/>
      <c r="L193" s="1104"/>
    </row>
    <row r="194" spans="2:12" x14ac:dyDescent="0.25">
      <c r="B194" s="1102"/>
      <c r="C194" s="1103"/>
      <c r="D194" s="1103"/>
      <c r="E194" s="1103"/>
      <c r="F194" s="1103"/>
      <c r="G194" s="1104"/>
      <c r="H194" s="1102"/>
      <c r="I194" s="1103"/>
      <c r="J194" s="1103"/>
      <c r="K194" s="1103"/>
      <c r="L194" s="1104"/>
    </row>
    <row r="195" spans="2:12" ht="15.75" thickBot="1" x14ac:dyDescent="0.3">
      <c r="B195" s="1105"/>
      <c r="C195" s="1106"/>
      <c r="D195" s="1106"/>
      <c r="E195" s="1106"/>
      <c r="F195" s="1106"/>
      <c r="G195" s="1107"/>
      <c r="H195" s="1105"/>
      <c r="I195" s="1106"/>
      <c r="J195" s="1106"/>
      <c r="K195" s="1106"/>
      <c r="L195" s="1107"/>
    </row>
    <row r="196" spans="2:12" x14ac:dyDescent="0.25">
      <c r="B196" s="1038" t="s">
        <v>1178</v>
      </c>
      <c r="C196" s="1039"/>
      <c r="D196" s="1039"/>
      <c r="E196" s="1039"/>
      <c r="F196" s="1039"/>
      <c r="G196" s="1040"/>
      <c r="H196" s="1108" t="s">
        <v>1179</v>
      </c>
      <c r="I196" s="1034"/>
      <c r="J196" s="1034"/>
      <c r="K196" s="1034"/>
      <c r="L196" s="1034"/>
    </row>
    <row r="197" spans="2:12" ht="30" customHeight="1" thickBot="1" x14ac:dyDescent="0.3">
      <c r="B197" s="1041"/>
      <c r="C197" s="1042"/>
      <c r="D197" s="1042"/>
      <c r="E197" s="1042"/>
      <c r="F197" s="1042"/>
      <c r="G197" s="1043"/>
      <c r="H197" s="1108"/>
      <c r="I197" s="1034"/>
      <c r="J197" s="1034"/>
      <c r="K197" s="1034"/>
      <c r="L197" s="1034"/>
    </row>
    <row r="198" spans="2:12" ht="15.75" customHeight="1" x14ac:dyDescent="0.25">
      <c r="B198" s="1099"/>
      <c r="C198" s="1100"/>
      <c r="D198" s="1100"/>
      <c r="E198" s="1100"/>
      <c r="F198" s="1100"/>
      <c r="G198" s="1101"/>
      <c r="H198" s="1099"/>
      <c r="I198" s="1100"/>
      <c r="J198" s="1100"/>
      <c r="K198" s="1100"/>
      <c r="L198" s="1101"/>
    </row>
    <row r="199" spans="2:12" x14ac:dyDescent="0.25">
      <c r="B199" s="1102"/>
      <c r="C199" s="1103"/>
      <c r="D199" s="1103"/>
      <c r="E199" s="1103"/>
      <c r="F199" s="1103"/>
      <c r="G199" s="1104"/>
      <c r="H199" s="1102"/>
      <c r="I199" s="1103"/>
      <c r="J199" s="1103"/>
      <c r="K199" s="1103"/>
      <c r="L199" s="1104"/>
    </row>
    <row r="200" spans="2:12" x14ac:dyDescent="0.25">
      <c r="B200" s="1102"/>
      <c r="C200" s="1103"/>
      <c r="D200" s="1103"/>
      <c r="E200" s="1103"/>
      <c r="F200" s="1103"/>
      <c r="G200" s="1104"/>
      <c r="H200" s="1102"/>
      <c r="I200" s="1103"/>
      <c r="J200" s="1103"/>
      <c r="K200" s="1103"/>
      <c r="L200" s="1104"/>
    </row>
    <row r="201" spans="2:12" x14ac:dyDescent="0.25">
      <c r="B201" s="1102"/>
      <c r="C201" s="1103"/>
      <c r="D201" s="1103"/>
      <c r="E201" s="1103"/>
      <c r="F201" s="1103"/>
      <c r="G201" s="1104"/>
      <c r="H201" s="1102"/>
      <c r="I201" s="1103"/>
      <c r="J201" s="1103"/>
      <c r="K201" s="1103"/>
      <c r="L201" s="1104"/>
    </row>
    <row r="202" spans="2:12" x14ac:dyDescent="0.25">
      <c r="B202" s="1102"/>
      <c r="C202" s="1103"/>
      <c r="D202" s="1103"/>
      <c r="E202" s="1103"/>
      <c r="F202" s="1103"/>
      <c r="G202" s="1104"/>
      <c r="H202" s="1102"/>
      <c r="I202" s="1103"/>
      <c r="J202" s="1103"/>
      <c r="K202" s="1103"/>
      <c r="L202" s="1104"/>
    </row>
    <row r="203" spans="2:12" x14ac:dyDescent="0.25">
      <c r="B203" s="1102"/>
      <c r="C203" s="1103"/>
      <c r="D203" s="1103"/>
      <c r="E203" s="1103"/>
      <c r="F203" s="1103"/>
      <c r="G203" s="1104"/>
      <c r="H203" s="1102"/>
      <c r="I203" s="1103"/>
      <c r="J203" s="1103"/>
      <c r="K203" s="1103"/>
      <c r="L203" s="1104"/>
    </row>
    <row r="204" spans="2:12" x14ac:dyDescent="0.25">
      <c r="B204" s="1102"/>
      <c r="C204" s="1103"/>
      <c r="D204" s="1103"/>
      <c r="E204" s="1103"/>
      <c r="F204" s="1103"/>
      <c r="G204" s="1104"/>
      <c r="H204" s="1102"/>
      <c r="I204" s="1103"/>
      <c r="J204" s="1103"/>
      <c r="K204" s="1103"/>
      <c r="L204" s="1104"/>
    </row>
    <row r="205" spans="2:12" x14ac:dyDescent="0.25">
      <c r="B205" s="1102"/>
      <c r="C205" s="1103"/>
      <c r="D205" s="1103"/>
      <c r="E205" s="1103"/>
      <c r="F205" s="1103"/>
      <c r="G205" s="1104"/>
      <c r="H205" s="1102"/>
      <c r="I205" s="1103"/>
      <c r="J205" s="1103"/>
      <c r="K205" s="1103"/>
      <c r="L205" s="1104"/>
    </row>
    <row r="206" spans="2:12" x14ac:dyDescent="0.25">
      <c r="B206" s="1102"/>
      <c r="C206" s="1103"/>
      <c r="D206" s="1103"/>
      <c r="E206" s="1103"/>
      <c r="F206" s="1103"/>
      <c r="G206" s="1104"/>
      <c r="H206" s="1102"/>
      <c r="I206" s="1103"/>
      <c r="J206" s="1103"/>
      <c r="K206" s="1103"/>
      <c r="L206" s="1104"/>
    </row>
    <row r="207" spans="2:12" x14ac:dyDescent="0.25">
      <c r="B207" s="1102"/>
      <c r="C207" s="1103"/>
      <c r="D207" s="1103"/>
      <c r="E207" s="1103"/>
      <c r="F207" s="1103"/>
      <c r="G207" s="1104"/>
      <c r="H207" s="1102"/>
      <c r="I207" s="1103"/>
      <c r="J207" s="1103"/>
      <c r="K207" s="1103"/>
      <c r="L207" s="1104"/>
    </row>
    <row r="208" spans="2:12" x14ac:dyDescent="0.25">
      <c r="B208" s="1102"/>
      <c r="C208" s="1103"/>
      <c r="D208" s="1103"/>
      <c r="E208" s="1103"/>
      <c r="F208" s="1103"/>
      <c r="G208" s="1104"/>
      <c r="H208" s="1102"/>
      <c r="I208" s="1103"/>
      <c r="J208" s="1103"/>
      <c r="K208" s="1103"/>
      <c r="L208" s="1104"/>
    </row>
    <row r="209" spans="2:12" x14ac:dyDescent="0.25">
      <c r="B209" s="1102"/>
      <c r="C209" s="1103"/>
      <c r="D209" s="1103"/>
      <c r="E209" s="1103"/>
      <c r="F209" s="1103"/>
      <c r="G209" s="1104"/>
      <c r="H209" s="1102"/>
      <c r="I209" s="1103"/>
      <c r="J209" s="1103"/>
      <c r="K209" s="1103"/>
      <c r="L209" s="1104"/>
    </row>
    <row r="210" spans="2:12" x14ac:dyDescent="0.25">
      <c r="B210" s="1102"/>
      <c r="C210" s="1103"/>
      <c r="D210" s="1103"/>
      <c r="E210" s="1103"/>
      <c r="F210" s="1103"/>
      <c r="G210" s="1104"/>
      <c r="H210" s="1102"/>
      <c r="I210" s="1103"/>
      <c r="J210" s="1103"/>
      <c r="K210" s="1103"/>
      <c r="L210" s="1104"/>
    </row>
    <row r="211" spans="2:12" ht="15.75" thickBot="1" x14ac:dyDescent="0.3">
      <c r="B211" s="1105"/>
      <c r="C211" s="1106"/>
      <c r="D211" s="1106"/>
      <c r="E211" s="1106"/>
      <c r="F211" s="1106"/>
      <c r="G211" s="1107"/>
      <c r="H211" s="1105"/>
      <c r="I211" s="1106"/>
      <c r="J211" s="1106"/>
      <c r="K211" s="1106"/>
      <c r="L211" s="1107"/>
    </row>
    <row r="212" spans="2:12" x14ac:dyDescent="0.25">
      <c r="B212" s="1038" t="s">
        <v>1180</v>
      </c>
      <c r="C212" s="1039"/>
      <c r="D212" s="1039"/>
      <c r="E212" s="1039"/>
      <c r="F212" s="1039"/>
      <c r="G212" s="1040"/>
      <c r="H212" s="1108" t="s">
        <v>1181</v>
      </c>
      <c r="I212" s="1034"/>
      <c r="J212" s="1034"/>
      <c r="K212" s="1034"/>
      <c r="L212" s="1034"/>
    </row>
    <row r="213" spans="2:12" ht="30" customHeight="1" thickBot="1" x14ac:dyDescent="0.3">
      <c r="B213" s="1041"/>
      <c r="C213" s="1042"/>
      <c r="D213" s="1042"/>
      <c r="E213" s="1042"/>
      <c r="F213" s="1042"/>
      <c r="G213" s="1043"/>
      <c r="H213" s="1108"/>
      <c r="I213" s="1034"/>
      <c r="J213" s="1034"/>
      <c r="K213" s="1034"/>
      <c r="L213" s="1034"/>
    </row>
  </sheetData>
  <mergeCells count="59">
    <mergeCell ref="B1:L2"/>
    <mergeCell ref="B3:E3"/>
    <mergeCell ref="G3:I3"/>
    <mergeCell ref="J3:L3"/>
    <mergeCell ref="B4:H5"/>
    <mergeCell ref="K4:L4"/>
    <mergeCell ref="K5:L5"/>
    <mergeCell ref="B6:G19"/>
    <mergeCell ref="H6:L19"/>
    <mergeCell ref="B20:G21"/>
    <mergeCell ref="H20:M21"/>
    <mergeCell ref="B22:G35"/>
    <mergeCell ref="H22:L35"/>
    <mergeCell ref="B36:G37"/>
    <mergeCell ref="H36:M37"/>
    <mergeCell ref="B38:G51"/>
    <mergeCell ref="H38:L51"/>
    <mergeCell ref="B52:G53"/>
    <mergeCell ref="H52:M53"/>
    <mergeCell ref="B54:G67"/>
    <mergeCell ref="H54:L67"/>
    <mergeCell ref="B68:G69"/>
    <mergeCell ref="H68:M69"/>
    <mergeCell ref="B70:G83"/>
    <mergeCell ref="H70:L83"/>
    <mergeCell ref="B84:G85"/>
    <mergeCell ref="H84:M85"/>
    <mergeCell ref="B86:G99"/>
    <mergeCell ref="H86:L99"/>
    <mergeCell ref="B100:G101"/>
    <mergeCell ref="H100:L101"/>
    <mergeCell ref="B102:G115"/>
    <mergeCell ref="H102:L115"/>
    <mergeCell ref="B116:G117"/>
    <mergeCell ref="H116:L117"/>
    <mergeCell ref="B118:G131"/>
    <mergeCell ref="H118:L131"/>
    <mergeCell ref="B132:G133"/>
    <mergeCell ref="H132:L133"/>
    <mergeCell ref="B134:G147"/>
    <mergeCell ref="H134:L147"/>
    <mergeCell ref="B148:G149"/>
    <mergeCell ref="H148:L149"/>
    <mergeCell ref="B150:G163"/>
    <mergeCell ref="H150:L163"/>
    <mergeCell ref="B164:G165"/>
    <mergeCell ref="H164:L165"/>
    <mergeCell ref="B166:G179"/>
    <mergeCell ref="H166:L179"/>
    <mergeCell ref="B198:G211"/>
    <mergeCell ref="H198:L211"/>
    <mergeCell ref="B212:G213"/>
    <mergeCell ref="H212:L213"/>
    <mergeCell ref="B180:G181"/>
    <mergeCell ref="H180:L181"/>
    <mergeCell ref="B182:G195"/>
    <mergeCell ref="H182:L195"/>
    <mergeCell ref="B196:G197"/>
    <mergeCell ref="H196:L197"/>
  </mergeCells>
  <printOptions horizontalCentered="1" verticalCentered="1"/>
  <pageMargins left="0.23622047244094491" right="0.23622047244094491" top="0.74803149606299213" bottom="0.74803149606299213" header="0.31496062992125984" footer="0.31496062992125984"/>
  <pageSetup scale="47" orientation="portrait" r:id="rId1"/>
  <headerFooter>
    <oddFooter>Página &amp;P&amp;R&amp;A</oddFooter>
  </headerFooter>
  <rowBreaks count="1" manualBreakCount="1">
    <brk id="101" min="1" max="11"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485"/>
  <sheetViews>
    <sheetView zoomScale="90" zoomScaleNormal="90" workbookViewId="0">
      <selection activeCell="L87" sqref="L87"/>
    </sheetView>
  </sheetViews>
  <sheetFormatPr baseColWidth="10" defaultColWidth="11.5703125" defaultRowHeight="15" x14ac:dyDescent="0.25"/>
  <cols>
    <col min="1" max="4" width="11.5703125" style="125"/>
    <col min="5" max="5" width="13.42578125" style="125" customWidth="1"/>
    <col min="6" max="6" width="7.42578125" style="125" customWidth="1"/>
    <col min="7" max="7" width="11.5703125" style="125"/>
    <col min="8" max="8" width="20" style="125" customWidth="1"/>
    <col min="9" max="16384" width="11.5703125" style="125"/>
  </cols>
  <sheetData>
    <row r="1" spans="1:11" x14ac:dyDescent="0.25">
      <c r="A1" s="1014" t="s">
        <v>328</v>
      </c>
      <c r="B1" s="1015"/>
      <c r="C1" s="1015"/>
      <c r="D1" s="1015"/>
      <c r="E1" s="1015"/>
      <c r="F1" s="1015"/>
      <c r="G1" s="1015"/>
      <c r="H1" s="1015"/>
      <c r="I1" s="1015"/>
      <c r="J1" s="1015"/>
      <c r="K1" s="1016"/>
    </row>
    <row r="2" spans="1:11" ht="28.5" customHeight="1" x14ac:dyDescent="0.25">
      <c r="A2" s="1017"/>
      <c r="B2" s="1018"/>
      <c r="C2" s="1018"/>
      <c r="D2" s="1018"/>
      <c r="E2" s="1018"/>
      <c r="F2" s="1018"/>
      <c r="G2" s="1018"/>
      <c r="H2" s="1018"/>
      <c r="I2" s="1018"/>
      <c r="J2" s="1018"/>
      <c r="K2" s="1019"/>
    </row>
    <row r="3" spans="1:11" x14ac:dyDescent="0.25">
      <c r="A3" s="1020" t="s">
        <v>374</v>
      </c>
      <c r="B3" s="1021"/>
      <c r="C3" s="1021"/>
      <c r="D3" s="1022"/>
      <c r="E3" s="153">
        <v>44077</v>
      </c>
      <c r="F3" s="1020" t="s">
        <v>375</v>
      </c>
      <c r="G3" s="1021"/>
      <c r="H3" s="1022"/>
      <c r="I3" s="1091">
        <v>44083</v>
      </c>
      <c r="J3" s="1021"/>
      <c r="K3" s="1022"/>
    </row>
    <row r="4" spans="1:11" ht="24" x14ac:dyDescent="0.25">
      <c r="A4" s="1026" t="s">
        <v>326</v>
      </c>
      <c r="B4" s="1027"/>
      <c r="C4" s="1027"/>
      <c r="D4" s="1027"/>
      <c r="E4" s="1027"/>
      <c r="F4" s="1027"/>
      <c r="G4" s="1028"/>
      <c r="H4" s="193" t="s">
        <v>591</v>
      </c>
      <c r="I4" s="193" t="s">
        <v>2</v>
      </c>
      <c r="J4" s="1032" t="s">
        <v>0</v>
      </c>
      <c r="K4" s="1033"/>
    </row>
    <row r="5" spans="1:11" ht="24.75" thickBot="1" x14ac:dyDescent="0.3">
      <c r="A5" s="1029"/>
      <c r="B5" s="1030"/>
      <c r="C5" s="1030"/>
      <c r="D5" s="1030"/>
      <c r="E5" s="1030"/>
      <c r="F5" s="1030"/>
      <c r="G5" s="1031"/>
      <c r="H5" s="192" t="s">
        <v>592</v>
      </c>
      <c r="I5" s="193">
        <v>2</v>
      </c>
      <c r="J5" s="1032" t="s">
        <v>376</v>
      </c>
      <c r="K5" s="1033"/>
    </row>
    <row r="6" spans="1:11" ht="15.75" hidden="1" thickBot="1" x14ac:dyDescent="0.3">
      <c r="A6" s="999" t="s">
        <v>545</v>
      </c>
      <c r="B6" s="1000"/>
      <c r="C6" s="1000"/>
      <c r="D6" s="1000"/>
      <c r="E6" s="1000"/>
      <c r="F6" s="1001"/>
      <c r="G6" s="999" t="s">
        <v>546</v>
      </c>
      <c r="H6" s="1000"/>
      <c r="I6" s="1000"/>
      <c r="J6" s="1000"/>
      <c r="K6" s="1001"/>
    </row>
    <row r="7" spans="1:11" ht="15.75" hidden="1" thickBot="1" x14ac:dyDescent="0.3">
      <c r="A7" s="999"/>
      <c r="B7" s="1000"/>
      <c r="C7" s="1000"/>
      <c r="D7" s="1000"/>
      <c r="E7" s="1000"/>
      <c r="F7" s="1001"/>
      <c r="G7" s="999"/>
      <c r="H7" s="1000"/>
      <c r="I7" s="1000"/>
      <c r="J7" s="1000"/>
      <c r="K7" s="1001"/>
    </row>
    <row r="8" spans="1:11" ht="15.75" hidden="1" thickBot="1" x14ac:dyDescent="0.3">
      <c r="A8" s="999"/>
      <c r="B8" s="1000"/>
      <c r="C8" s="1000"/>
      <c r="D8" s="1000"/>
      <c r="E8" s="1000"/>
      <c r="F8" s="1001"/>
      <c r="G8" s="999"/>
      <c r="H8" s="1000"/>
      <c r="I8" s="1000"/>
      <c r="J8" s="1000"/>
      <c r="K8" s="1001"/>
    </row>
    <row r="9" spans="1:11" ht="15.75" hidden="1" thickBot="1" x14ac:dyDescent="0.3">
      <c r="A9" s="999"/>
      <c r="B9" s="1000"/>
      <c r="C9" s="1000"/>
      <c r="D9" s="1000"/>
      <c r="E9" s="1000"/>
      <c r="F9" s="1001"/>
      <c r="G9" s="999"/>
      <c r="H9" s="1000"/>
      <c r="I9" s="1000"/>
      <c r="J9" s="1000"/>
      <c r="K9" s="1001"/>
    </row>
    <row r="10" spans="1:11" ht="15.75" hidden="1" thickBot="1" x14ac:dyDescent="0.3">
      <c r="A10" s="999"/>
      <c r="B10" s="1000"/>
      <c r="C10" s="1000"/>
      <c r="D10" s="1000"/>
      <c r="E10" s="1000"/>
      <c r="F10" s="1001"/>
      <c r="G10" s="999"/>
      <c r="H10" s="1000"/>
      <c r="I10" s="1000"/>
      <c r="J10" s="1000"/>
      <c r="K10" s="1001"/>
    </row>
    <row r="11" spans="1:11" ht="15.75" hidden="1" thickBot="1" x14ac:dyDescent="0.3">
      <c r="A11" s="999"/>
      <c r="B11" s="1000"/>
      <c r="C11" s="1000"/>
      <c r="D11" s="1000"/>
      <c r="E11" s="1000"/>
      <c r="F11" s="1001"/>
      <c r="G11" s="999"/>
      <c r="H11" s="1000"/>
      <c r="I11" s="1000"/>
      <c r="J11" s="1000"/>
      <c r="K11" s="1001"/>
    </row>
    <row r="12" spans="1:11" ht="15.75" hidden="1" thickBot="1" x14ac:dyDescent="0.3">
      <c r="A12" s="999"/>
      <c r="B12" s="1000"/>
      <c r="C12" s="1000"/>
      <c r="D12" s="1000"/>
      <c r="E12" s="1000"/>
      <c r="F12" s="1001"/>
      <c r="G12" s="999"/>
      <c r="H12" s="1000"/>
      <c r="I12" s="1000"/>
      <c r="J12" s="1000"/>
      <c r="K12" s="1001"/>
    </row>
    <row r="13" spans="1:11" ht="15.75" hidden="1" thickBot="1" x14ac:dyDescent="0.3">
      <c r="A13" s="999"/>
      <c r="B13" s="1000"/>
      <c r="C13" s="1000"/>
      <c r="D13" s="1000"/>
      <c r="E13" s="1000"/>
      <c r="F13" s="1001"/>
      <c r="G13" s="999"/>
      <c r="H13" s="1000"/>
      <c r="I13" s="1000"/>
      <c r="J13" s="1000"/>
      <c r="K13" s="1001"/>
    </row>
    <row r="14" spans="1:11" ht="15.75" hidden="1" thickBot="1" x14ac:dyDescent="0.3">
      <c r="A14" s="999"/>
      <c r="B14" s="1000"/>
      <c r="C14" s="1000"/>
      <c r="D14" s="1000"/>
      <c r="E14" s="1000"/>
      <c r="F14" s="1001"/>
      <c r="G14" s="999"/>
      <c r="H14" s="1000"/>
      <c r="I14" s="1000"/>
      <c r="J14" s="1000"/>
      <c r="K14" s="1001"/>
    </row>
    <row r="15" spans="1:11" ht="15.75" hidden="1" thickBot="1" x14ac:dyDescent="0.3">
      <c r="A15" s="999"/>
      <c r="B15" s="1000"/>
      <c r="C15" s="1000"/>
      <c r="D15" s="1000"/>
      <c r="E15" s="1000"/>
      <c r="F15" s="1001"/>
      <c r="G15" s="999"/>
      <c r="H15" s="1000"/>
      <c r="I15" s="1000"/>
      <c r="J15" s="1000"/>
      <c r="K15" s="1001"/>
    </row>
    <row r="16" spans="1:11" ht="15.75" hidden="1" thickBot="1" x14ac:dyDescent="0.3">
      <c r="A16" s="999"/>
      <c r="B16" s="1000"/>
      <c r="C16" s="1000"/>
      <c r="D16" s="1000"/>
      <c r="E16" s="1000"/>
      <c r="F16" s="1001"/>
      <c r="G16" s="999"/>
      <c r="H16" s="1000"/>
      <c r="I16" s="1000"/>
      <c r="J16" s="1000"/>
      <c r="K16" s="1001"/>
    </row>
    <row r="17" spans="1:11" ht="15.75" hidden="1" thickBot="1" x14ac:dyDescent="0.3">
      <c r="A17" s="999"/>
      <c r="B17" s="1000"/>
      <c r="C17" s="1000"/>
      <c r="D17" s="1000"/>
      <c r="E17" s="1000"/>
      <c r="F17" s="1001"/>
      <c r="G17" s="999"/>
      <c r="H17" s="1000"/>
      <c r="I17" s="1000"/>
      <c r="J17" s="1000"/>
      <c r="K17" s="1001"/>
    </row>
    <row r="18" spans="1:11" ht="15.75" hidden="1" thickBot="1" x14ac:dyDescent="0.3">
      <c r="A18" s="999"/>
      <c r="B18" s="1000"/>
      <c r="C18" s="1000"/>
      <c r="D18" s="1000"/>
      <c r="E18" s="1000"/>
      <c r="F18" s="1001"/>
      <c r="G18" s="999"/>
      <c r="H18" s="1000"/>
      <c r="I18" s="1000"/>
      <c r="J18" s="1000"/>
      <c r="K18" s="1001"/>
    </row>
    <row r="19" spans="1:11" ht="15.75" hidden="1" thickBot="1" x14ac:dyDescent="0.3">
      <c r="A19" s="999"/>
      <c r="B19" s="1000"/>
      <c r="C19" s="1000"/>
      <c r="D19" s="1000"/>
      <c r="E19" s="1000"/>
      <c r="F19" s="1001"/>
      <c r="G19" s="999"/>
      <c r="H19" s="1000"/>
      <c r="I19" s="1000"/>
      <c r="J19" s="1000"/>
      <c r="K19" s="1001"/>
    </row>
    <row r="20" spans="1:11" ht="15.75" hidden="1" thickBot="1" x14ac:dyDescent="0.3">
      <c r="A20" s="1046" t="s">
        <v>669</v>
      </c>
      <c r="B20" s="1047"/>
      <c r="C20" s="1047"/>
      <c r="D20" s="1047"/>
      <c r="E20" s="1047"/>
      <c r="F20" s="1048"/>
      <c r="G20" s="1052" t="s">
        <v>691</v>
      </c>
      <c r="H20" s="1053"/>
      <c r="I20" s="1053"/>
      <c r="J20" s="1053"/>
      <c r="K20" s="1054"/>
    </row>
    <row r="21" spans="1:11" ht="15.75" hidden="1" thickBot="1" x14ac:dyDescent="0.3">
      <c r="A21" s="1049"/>
      <c r="B21" s="1050"/>
      <c r="C21" s="1050"/>
      <c r="D21" s="1050"/>
      <c r="E21" s="1050"/>
      <c r="F21" s="1051"/>
      <c r="G21" s="1055"/>
      <c r="H21" s="1056"/>
      <c r="I21" s="1056"/>
      <c r="J21" s="1056"/>
      <c r="K21" s="1057"/>
    </row>
    <row r="22" spans="1:11" ht="15.75" hidden="1" thickBot="1" x14ac:dyDescent="0.3">
      <c r="A22" s="996" t="s">
        <v>606</v>
      </c>
      <c r="B22" s="997"/>
      <c r="C22" s="997"/>
      <c r="D22" s="997"/>
      <c r="E22" s="997"/>
      <c r="F22" s="998"/>
      <c r="G22" s="996" t="s">
        <v>607</v>
      </c>
      <c r="H22" s="997"/>
      <c r="I22" s="997"/>
      <c r="J22" s="997"/>
      <c r="K22" s="998"/>
    </row>
    <row r="23" spans="1:11" ht="15.75" hidden="1" thickBot="1" x14ac:dyDescent="0.3">
      <c r="A23" s="999"/>
      <c r="B23" s="1000"/>
      <c r="C23" s="1000"/>
      <c r="D23" s="1000"/>
      <c r="E23" s="1000"/>
      <c r="F23" s="1001"/>
      <c r="G23" s="999"/>
      <c r="H23" s="1000"/>
      <c r="I23" s="1000"/>
      <c r="J23" s="1000"/>
      <c r="K23" s="1001"/>
    </row>
    <row r="24" spans="1:11" ht="15.75" hidden="1" thickBot="1" x14ac:dyDescent="0.3">
      <c r="A24" s="999"/>
      <c r="B24" s="1000"/>
      <c r="C24" s="1000"/>
      <c r="D24" s="1000"/>
      <c r="E24" s="1000"/>
      <c r="F24" s="1001"/>
      <c r="G24" s="999"/>
      <c r="H24" s="1000"/>
      <c r="I24" s="1000"/>
      <c r="J24" s="1000"/>
      <c r="K24" s="1001"/>
    </row>
    <row r="25" spans="1:11" ht="15.75" hidden="1" thickBot="1" x14ac:dyDescent="0.3">
      <c r="A25" s="999"/>
      <c r="B25" s="1000"/>
      <c r="C25" s="1000"/>
      <c r="D25" s="1000"/>
      <c r="E25" s="1000"/>
      <c r="F25" s="1001"/>
      <c r="G25" s="999"/>
      <c r="H25" s="1000"/>
      <c r="I25" s="1000"/>
      <c r="J25" s="1000"/>
      <c r="K25" s="1001"/>
    </row>
    <row r="26" spans="1:11" ht="15.75" hidden="1" thickBot="1" x14ac:dyDescent="0.3">
      <c r="A26" s="999"/>
      <c r="B26" s="1000"/>
      <c r="C26" s="1000"/>
      <c r="D26" s="1000"/>
      <c r="E26" s="1000"/>
      <c r="F26" s="1001"/>
      <c r="G26" s="999"/>
      <c r="H26" s="1000"/>
      <c r="I26" s="1000"/>
      <c r="J26" s="1000"/>
      <c r="K26" s="1001"/>
    </row>
    <row r="27" spans="1:11" ht="15.75" hidden="1" thickBot="1" x14ac:dyDescent="0.3">
      <c r="A27" s="999"/>
      <c r="B27" s="1000"/>
      <c r="C27" s="1000"/>
      <c r="D27" s="1000"/>
      <c r="E27" s="1000"/>
      <c r="F27" s="1001"/>
      <c r="G27" s="999"/>
      <c r="H27" s="1000"/>
      <c r="I27" s="1000"/>
      <c r="J27" s="1000"/>
      <c r="K27" s="1001"/>
    </row>
    <row r="28" spans="1:11" ht="15.75" hidden="1" thickBot="1" x14ac:dyDescent="0.3">
      <c r="A28" s="999"/>
      <c r="B28" s="1000"/>
      <c r="C28" s="1000"/>
      <c r="D28" s="1000"/>
      <c r="E28" s="1000"/>
      <c r="F28" s="1001"/>
      <c r="G28" s="999"/>
      <c r="H28" s="1000"/>
      <c r="I28" s="1000"/>
      <c r="J28" s="1000"/>
      <c r="K28" s="1001"/>
    </row>
    <row r="29" spans="1:11" ht="15.75" hidden="1" thickBot="1" x14ac:dyDescent="0.3">
      <c r="A29" s="999"/>
      <c r="B29" s="1000"/>
      <c r="C29" s="1000"/>
      <c r="D29" s="1000"/>
      <c r="E29" s="1000"/>
      <c r="F29" s="1001"/>
      <c r="G29" s="999"/>
      <c r="H29" s="1000"/>
      <c r="I29" s="1000"/>
      <c r="J29" s="1000"/>
      <c r="K29" s="1001"/>
    </row>
    <row r="30" spans="1:11" ht="15.75" hidden="1" thickBot="1" x14ac:dyDescent="0.3">
      <c r="A30" s="999"/>
      <c r="B30" s="1000"/>
      <c r="C30" s="1000"/>
      <c r="D30" s="1000"/>
      <c r="E30" s="1000"/>
      <c r="F30" s="1001"/>
      <c r="G30" s="999"/>
      <c r="H30" s="1000"/>
      <c r="I30" s="1000"/>
      <c r="J30" s="1000"/>
      <c r="K30" s="1001"/>
    </row>
    <row r="31" spans="1:11" ht="15.75" hidden="1" thickBot="1" x14ac:dyDescent="0.3">
      <c r="A31" s="999"/>
      <c r="B31" s="1000"/>
      <c r="C31" s="1000"/>
      <c r="D31" s="1000"/>
      <c r="E31" s="1000"/>
      <c r="F31" s="1001"/>
      <c r="G31" s="999"/>
      <c r="H31" s="1000"/>
      <c r="I31" s="1000"/>
      <c r="J31" s="1000"/>
      <c r="K31" s="1001"/>
    </row>
    <row r="32" spans="1:11" ht="15.75" hidden="1" thickBot="1" x14ac:dyDescent="0.3">
      <c r="A32" s="999"/>
      <c r="B32" s="1000"/>
      <c r="C32" s="1000"/>
      <c r="D32" s="1000"/>
      <c r="E32" s="1000"/>
      <c r="F32" s="1001"/>
      <c r="G32" s="999"/>
      <c r="H32" s="1000"/>
      <c r="I32" s="1000"/>
      <c r="J32" s="1000"/>
      <c r="K32" s="1001"/>
    </row>
    <row r="33" spans="1:11" ht="15.75" hidden="1" thickBot="1" x14ac:dyDescent="0.3">
      <c r="A33" s="999"/>
      <c r="B33" s="1000"/>
      <c r="C33" s="1000"/>
      <c r="D33" s="1000"/>
      <c r="E33" s="1000"/>
      <c r="F33" s="1001"/>
      <c r="G33" s="999"/>
      <c r="H33" s="1000"/>
      <c r="I33" s="1000"/>
      <c r="J33" s="1000"/>
      <c r="K33" s="1001"/>
    </row>
    <row r="34" spans="1:11" ht="15.75" hidden="1" thickBot="1" x14ac:dyDescent="0.3">
      <c r="A34" s="999"/>
      <c r="B34" s="1000"/>
      <c r="C34" s="1000"/>
      <c r="D34" s="1000"/>
      <c r="E34" s="1000"/>
      <c r="F34" s="1001"/>
      <c r="G34" s="999"/>
      <c r="H34" s="1000"/>
      <c r="I34" s="1000"/>
      <c r="J34" s="1000"/>
      <c r="K34" s="1001"/>
    </row>
    <row r="35" spans="1:11" ht="15.75" hidden="1" thickBot="1" x14ac:dyDescent="0.3">
      <c r="A35" s="999"/>
      <c r="B35" s="1000"/>
      <c r="C35" s="1000"/>
      <c r="D35" s="1000"/>
      <c r="E35" s="1000"/>
      <c r="F35" s="1001"/>
      <c r="G35" s="999"/>
      <c r="H35" s="1000"/>
      <c r="I35" s="1000"/>
      <c r="J35" s="1000"/>
      <c r="K35" s="1001"/>
    </row>
    <row r="36" spans="1:11" ht="15.75" hidden="1" thickBot="1" x14ac:dyDescent="0.3">
      <c r="A36" s="1046" t="s">
        <v>642</v>
      </c>
      <c r="B36" s="1047"/>
      <c r="C36" s="1047"/>
      <c r="D36" s="1047"/>
      <c r="E36" s="1047"/>
      <c r="F36" s="1048"/>
      <c r="G36" s="1052" t="s">
        <v>652</v>
      </c>
      <c r="H36" s="1053"/>
      <c r="I36" s="1053"/>
      <c r="J36" s="1053"/>
      <c r="K36" s="1054"/>
    </row>
    <row r="37" spans="1:11" ht="15.75" hidden="1" thickBot="1" x14ac:dyDescent="0.3">
      <c r="A37" s="1049"/>
      <c r="B37" s="1050"/>
      <c r="C37" s="1050"/>
      <c r="D37" s="1050"/>
      <c r="E37" s="1050"/>
      <c r="F37" s="1051"/>
      <c r="G37" s="1055"/>
      <c r="H37" s="1056"/>
      <c r="I37" s="1056"/>
      <c r="J37" s="1056"/>
      <c r="K37" s="1057"/>
    </row>
    <row r="38" spans="1:11" ht="15.75" hidden="1" thickBot="1" x14ac:dyDescent="0.3">
      <c r="A38" s="996" t="s">
        <v>608</v>
      </c>
      <c r="B38" s="997"/>
      <c r="C38" s="997"/>
      <c r="D38" s="997"/>
      <c r="E38" s="997"/>
      <c r="F38" s="998"/>
      <c r="G38" s="996" t="s">
        <v>609</v>
      </c>
      <c r="H38" s="997"/>
      <c r="I38" s="997"/>
      <c r="J38" s="997"/>
      <c r="K38" s="998"/>
    </row>
    <row r="39" spans="1:11" ht="15.75" hidden="1" thickBot="1" x14ac:dyDescent="0.3">
      <c r="A39" s="999"/>
      <c r="B39" s="1000"/>
      <c r="C39" s="1000"/>
      <c r="D39" s="1000"/>
      <c r="E39" s="1000"/>
      <c r="F39" s="1001"/>
      <c r="G39" s="999"/>
      <c r="H39" s="1000"/>
      <c r="I39" s="1000"/>
      <c r="J39" s="1000"/>
      <c r="K39" s="1001"/>
    </row>
    <row r="40" spans="1:11" ht="15.75" hidden="1" thickBot="1" x14ac:dyDescent="0.3">
      <c r="A40" s="999"/>
      <c r="B40" s="1000"/>
      <c r="C40" s="1000"/>
      <c r="D40" s="1000"/>
      <c r="E40" s="1000"/>
      <c r="F40" s="1001"/>
      <c r="G40" s="999"/>
      <c r="H40" s="1000"/>
      <c r="I40" s="1000"/>
      <c r="J40" s="1000"/>
      <c r="K40" s="1001"/>
    </row>
    <row r="41" spans="1:11" ht="15.75" hidden="1" thickBot="1" x14ac:dyDescent="0.3">
      <c r="A41" s="999"/>
      <c r="B41" s="1000"/>
      <c r="C41" s="1000"/>
      <c r="D41" s="1000"/>
      <c r="E41" s="1000"/>
      <c r="F41" s="1001"/>
      <c r="G41" s="999"/>
      <c r="H41" s="1000"/>
      <c r="I41" s="1000"/>
      <c r="J41" s="1000"/>
      <c r="K41" s="1001"/>
    </row>
    <row r="42" spans="1:11" ht="15.75" hidden="1" thickBot="1" x14ac:dyDescent="0.3">
      <c r="A42" s="999"/>
      <c r="B42" s="1000"/>
      <c r="C42" s="1000"/>
      <c r="D42" s="1000"/>
      <c r="E42" s="1000"/>
      <c r="F42" s="1001"/>
      <c r="G42" s="999"/>
      <c r="H42" s="1000"/>
      <c r="I42" s="1000"/>
      <c r="J42" s="1000"/>
      <c r="K42" s="1001"/>
    </row>
    <row r="43" spans="1:11" ht="15.75" hidden="1" thickBot="1" x14ac:dyDescent="0.3">
      <c r="A43" s="999"/>
      <c r="B43" s="1000"/>
      <c r="C43" s="1000"/>
      <c r="D43" s="1000"/>
      <c r="E43" s="1000"/>
      <c r="F43" s="1001"/>
      <c r="G43" s="999"/>
      <c r="H43" s="1000"/>
      <c r="I43" s="1000"/>
      <c r="J43" s="1000"/>
      <c r="K43" s="1001"/>
    </row>
    <row r="44" spans="1:11" ht="15.75" hidden="1" thickBot="1" x14ac:dyDescent="0.3">
      <c r="A44" s="999"/>
      <c r="B44" s="1000"/>
      <c r="C44" s="1000"/>
      <c r="D44" s="1000"/>
      <c r="E44" s="1000"/>
      <c r="F44" s="1001"/>
      <c r="G44" s="999"/>
      <c r="H44" s="1000"/>
      <c r="I44" s="1000"/>
      <c r="J44" s="1000"/>
      <c r="K44" s="1001"/>
    </row>
    <row r="45" spans="1:11" ht="15.75" hidden="1" thickBot="1" x14ac:dyDescent="0.3">
      <c r="A45" s="999"/>
      <c r="B45" s="1000"/>
      <c r="C45" s="1000"/>
      <c r="D45" s="1000"/>
      <c r="E45" s="1000"/>
      <c r="F45" s="1001"/>
      <c r="G45" s="999"/>
      <c r="H45" s="1000"/>
      <c r="I45" s="1000"/>
      <c r="J45" s="1000"/>
      <c r="K45" s="1001"/>
    </row>
    <row r="46" spans="1:11" ht="15.75" hidden="1" thickBot="1" x14ac:dyDescent="0.3">
      <c r="A46" s="999"/>
      <c r="B46" s="1000"/>
      <c r="C46" s="1000"/>
      <c r="D46" s="1000"/>
      <c r="E46" s="1000"/>
      <c r="F46" s="1001"/>
      <c r="G46" s="999"/>
      <c r="H46" s="1000"/>
      <c r="I46" s="1000"/>
      <c r="J46" s="1000"/>
      <c r="K46" s="1001"/>
    </row>
    <row r="47" spans="1:11" ht="15.75" hidden="1" thickBot="1" x14ac:dyDescent="0.3">
      <c r="A47" s="999"/>
      <c r="B47" s="1000"/>
      <c r="C47" s="1000"/>
      <c r="D47" s="1000"/>
      <c r="E47" s="1000"/>
      <c r="F47" s="1001"/>
      <c r="G47" s="999"/>
      <c r="H47" s="1000"/>
      <c r="I47" s="1000"/>
      <c r="J47" s="1000"/>
      <c r="K47" s="1001"/>
    </row>
    <row r="48" spans="1:11" ht="15.75" hidden="1" thickBot="1" x14ac:dyDescent="0.3">
      <c r="A48" s="999"/>
      <c r="B48" s="1000"/>
      <c r="C48" s="1000"/>
      <c r="D48" s="1000"/>
      <c r="E48" s="1000"/>
      <c r="F48" s="1001"/>
      <c r="G48" s="999"/>
      <c r="H48" s="1000"/>
      <c r="I48" s="1000"/>
      <c r="J48" s="1000"/>
      <c r="K48" s="1001"/>
    </row>
    <row r="49" spans="1:11" ht="15.75" hidden="1" thickBot="1" x14ac:dyDescent="0.3">
      <c r="A49" s="999"/>
      <c r="B49" s="1000"/>
      <c r="C49" s="1000"/>
      <c r="D49" s="1000"/>
      <c r="E49" s="1000"/>
      <c r="F49" s="1001"/>
      <c r="G49" s="999"/>
      <c r="H49" s="1000"/>
      <c r="I49" s="1000"/>
      <c r="J49" s="1000"/>
      <c r="K49" s="1001"/>
    </row>
    <row r="50" spans="1:11" ht="15.75" hidden="1" thickBot="1" x14ac:dyDescent="0.3">
      <c r="A50" s="999"/>
      <c r="B50" s="1000"/>
      <c r="C50" s="1000"/>
      <c r="D50" s="1000"/>
      <c r="E50" s="1000"/>
      <c r="F50" s="1001"/>
      <c r="G50" s="999"/>
      <c r="H50" s="1000"/>
      <c r="I50" s="1000"/>
      <c r="J50" s="1000"/>
      <c r="K50" s="1001"/>
    </row>
    <row r="51" spans="1:11" ht="15.75" hidden="1" thickBot="1" x14ac:dyDescent="0.3">
      <c r="A51" s="999"/>
      <c r="B51" s="1000"/>
      <c r="C51" s="1000"/>
      <c r="D51" s="1000"/>
      <c r="E51" s="1000"/>
      <c r="F51" s="1001"/>
      <c r="G51" s="999"/>
      <c r="H51" s="1000"/>
      <c r="I51" s="1000"/>
      <c r="J51" s="1000"/>
      <c r="K51" s="1001"/>
    </row>
    <row r="52" spans="1:11" ht="15.75" hidden="1" thickBot="1" x14ac:dyDescent="0.3">
      <c r="A52" s="1052" t="s">
        <v>638</v>
      </c>
      <c r="B52" s="1053"/>
      <c r="C52" s="1053"/>
      <c r="D52" s="1053"/>
      <c r="E52" s="1053"/>
      <c r="F52" s="1054"/>
      <c r="G52" s="1052" t="s">
        <v>653</v>
      </c>
      <c r="H52" s="1053"/>
      <c r="I52" s="1053"/>
      <c r="J52" s="1053"/>
      <c r="K52" s="1054"/>
    </row>
    <row r="53" spans="1:11" ht="15.75" hidden="1" thickBot="1" x14ac:dyDescent="0.3">
      <c r="A53" s="1055"/>
      <c r="B53" s="1056"/>
      <c r="C53" s="1056"/>
      <c r="D53" s="1056"/>
      <c r="E53" s="1056"/>
      <c r="F53" s="1057"/>
      <c r="G53" s="1055"/>
      <c r="H53" s="1056"/>
      <c r="I53" s="1056"/>
      <c r="J53" s="1056"/>
      <c r="K53" s="1057"/>
    </row>
    <row r="54" spans="1:11" ht="15.75" hidden="1" thickBot="1" x14ac:dyDescent="0.3">
      <c r="A54" s="999"/>
      <c r="B54" s="1000"/>
      <c r="C54" s="1000"/>
      <c r="D54" s="1000"/>
      <c r="E54" s="1000"/>
      <c r="F54" s="1001"/>
      <c r="G54" s="999" t="s">
        <v>546</v>
      </c>
      <c r="H54" s="1000"/>
      <c r="I54" s="1000"/>
      <c r="J54" s="1000"/>
      <c r="K54" s="1001"/>
    </row>
    <row r="55" spans="1:11" ht="15.75" hidden="1" thickBot="1" x14ac:dyDescent="0.3">
      <c r="A55" s="999"/>
      <c r="B55" s="1000"/>
      <c r="C55" s="1000"/>
      <c r="D55" s="1000"/>
      <c r="E55" s="1000"/>
      <c r="F55" s="1001"/>
      <c r="G55" s="999"/>
      <c r="H55" s="1000"/>
      <c r="I55" s="1000"/>
      <c r="J55" s="1000"/>
      <c r="K55" s="1001"/>
    </row>
    <row r="56" spans="1:11" ht="15.75" hidden="1" thickBot="1" x14ac:dyDescent="0.3">
      <c r="A56" s="999"/>
      <c r="B56" s="1000"/>
      <c r="C56" s="1000"/>
      <c r="D56" s="1000"/>
      <c r="E56" s="1000"/>
      <c r="F56" s="1001"/>
      <c r="G56" s="999"/>
      <c r="H56" s="1000"/>
      <c r="I56" s="1000"/>
      <c r="J56" s="1000"/>
      <c r="K56" s="1001"/>
    </row>
    <row r="57" spans="1:11" ht="15.75" hidden="1" thickBot="1" x14ac:dyDescent="0.3">
      <c r="A57" s="999"/>
      <c r="B57" s="1000"/>
      <c r="C57" s="1000"/>
      <c r="D57" s="1000"/>
      <c r="E57" s="1000"/>
      <c r="F57" s="1001"/>
      <c r="G57" s="999"/>
      <c r="H57" s="1000"/>
      <c r="I57" s="1000"/>
      <c r="J57" s="1000"/>
      <c r="K57" s="1001"/>
    </row>
    <row r="58" spans="1:11" ht="15.75" hidden="1" thickBot="1" x14ac:dyDescent="0.3">
      <c r="A58" s="999"/>
      <c r="B58" s="1000"/>
      <c r="C58" s="1000"/>
      <c r="D58" s="1000"/>
      <c r="E58" s="1000"/>
      <c r="F58" s="1001"/>
      <c r="G58" s="999"/>
      <c r="H58" s="1000"/>
      <c r="I58" s="1000"/>
      <c r="J58" s="1000"/>
      <c r="K58" s="1001"/>
    </row>
    <row r="59" spans="1:11" ht="15.75" hidden="1" thickBot="1" x14ac:dyDescent="0.3">
      <c r="A59" s="999"/>
      <c r="B59" s="1000"/>
      <c r="C59" s="1000"/>
      <c r="D59" s="1000"/>
      <c r="E59" s="1000"/>
      <c r="F59" s="1001"/>
      <c r="G59" s="999"/>
      <c r="H59" s="1000"/>
      <c r="I59" s="1000"/>
      <c r="J59" s="1000"/>
      <c r="K59" s="1001"/>
    </row>
    <row r="60" spans="1:11" ht="15.75" hidden="1" thickBot="1" x14ac:dyDescent="0.3">
      <c r="A60" s="999"/>
      <c r="B60" s="1000"/>
      <c r="C60" s="1000"/>
      <c r="D60" s="1000"/>
      <c r="E60" s="1000"/>
      <c r="F60" s="1001"/>
      <c r="G60" s="999"/>
      <c r="H60" s="1000"/>
      <c r="I60" s="1000"/>
      <c r="J60" s="1000"/>
      <c r="K60" s="1001"/>
    </row>
    <row r="61" spans="1:11" ht="15.75" hidden="1" thickBot="1" x14ac:dyDescent="0.3">
      <c r="A61" s="999"/>
      <c r="B61" s="1000"/>
      <c r="C61" s="1000"/>
      <c r="D61" s="1000"/>
      <c r="E61" s="1000"/>
      <c r="F61" s="1001"/>
      <c r="G61" s="999"/>
      <c r="H61" s="1000"/>
      <c r="I61" s="1000"/>
      <c r="J61" s="1000"/>
      <c r="K61" s="1001"/>
    </row>
    <row r="62" spans="1:11" ht="15.75" hidden="1" thickBot="1" x14ac:dyDescent="0.3">
      <c r="A62" s="999"/>
      <c r="B62" s="1000"/>
      <c r="C62" s="1000"/>
      <c r="D62" s="1000"/>
      <c r="E62" s="1000"/>
      <c r="F62" s="1001"/>
      <c r="G62" s="999"/>
      <c r="H62" s="1000"/>
      <c r="I62" s="1000"/>
      <c r="J62" s="1000"/>
      <c r="K62" s="1001"/>
    </row>
    <row r="63" spans="1:11" ht="15.75" hidden="1" thickBot="1" x14ac:dyDescent="0.3">
      <c r="A63" s="999"/>
      <c r="B63" s="1000"/>
      <c r="C63" s="1000"/>
      <c r="D63" s="1000"/>
      <c r="E63" s="1000"/>
      <c r="F63" s="1001"/>
      <c r="G63" s="999"/>
      <c r="H63" s="1000"/>
      <c r="I63" s="1000"/>
      <c r="J63" s="1000"/>
      <c r="K63" s="1001"/>
    </row>
    <row r="64" spans="1:11" ht="14.25" hidden="1" customHeight="1" x14ac:dyDescent="0.25">
      <c r="A64" s="999"/>
      <c r="B64" s="1000"/>
      <c r="C64" s="1000"/>
      <c r="D64" s="1000"/>
      <c r="E64" s="1000"/>
      <c r="F64" s="1001"/>
      <c r="G64" s="999"/>
      <c r="H64" s="1000"/>
      <c r="I64" s="1000"/>
      <c r="J64" s="1000"/>
      <c r="K64" s="1001"/>
    </row>
    <row r="65" spans="1:11" ht="19.5" hidden="1" customHeight="1" x14ac:dyDescent="0.25">
      <c r="A65" s="999"/>
      <c r="B65" s="1000"/>
      <c r="C65" s="1000"/>
      <c r="D65" s="1000"/>
      <c r="E65" s="1000"/>
      <c r="F65" s="1001"/>
      <c r="G65" s="999"/>
      <c r="H65" s="1000"/>
      <c r="I65" s="1000"/>
      <c r="J65" s="1000"/>
      <c r="K65" s="1001"/>
    </row>
    <row r="66" spans="1:11" ht="15.75" hidden="1" thickBot="1" x14ac:dyDescent="0.3">
      <c r="A66" s="999"/>
      <c r="B66" s="1000"/>
      <c r="C66" s="1000"/>
      <c r="D66" s="1000"/>
      <c r="E66" s="1000"/>
      <c r="F66" s="1001"/>
      <c r="G66" s="999"/>
      <c r="H66" s="1000"/>
      <c r="I66" s="1000"/>
      <c r="J66" s="1000"/>
      <c r="K66" s="1001"/>
    </row>
    <row r="67" spans="1:11" ht="15.75" hidden="1" thickBot="1" x14ac:dyDescent="0.3">
      <c r="A67" s="999"/>
      <c r="B67" s="1000"/>
      <c r="C67" s="1000"/>
      <c r="D67" s="1000"/>
      <c r="E67" s="1000"/>
      <c r="F67" s="1001"/>
      <c r="G67" s="999"/>
      <c r="H67" s="1000"/>
      <c r="I67" s="1000"/>
      <c r="J67" s="1000"/>
      <c r="K67" s="1001"/>
    </row>
    <row r="68" spans="1:11" ht="15.75" hidden="1" thickBot="1" x14ac:dyDescent="0.3">
      <c r="A68" s="1046" t="s">
        <v>794</v>
      </c>
      <c r="B68" s="1047"/>
      <c r="C68" s="1047"/>
      <c r="D68" s="1047"/>
      <c r="E68" s="1047"/>
      <c r="F68" s="1048"/>
      <c r="G68" s="1052" t="s">
        <v>795</v>
      </c>
      <c r="H68" s="1053"/>
      <c r="I68" s="1053"/>
      <c r="J68" s="1053"/>
      <c r="K68" s="1054"/>
    </row>
    <row r="69" spans="1:11" ht="15.75" hidden="1" thickBot="1" x14ac:dyDescent="0.3">
      <c r="A69" s="1049"/>
      <c r="B69" s="1050"/>
      <c r="C69" s="1050"/>
      <c r="D69" s="1050"/>
      <c r="E69" s="1050"/>
      <c r="F69" s="1051"/>
      <c r="G69" s="1055"/>
      <c r="H69" s="1056"/>
      <c r="I69" s="1056"/>
      <c r="J69" s="1056"/>
      <c r="K69" s="1057"/>
    </row>
    <row r="70" spans="1:11" x14ac:dyDescent="0.25">
      <c r="A70" s="996" t="s">
        <v>606</v>
      </c>
      <c r="B70" s="997"/>
      <c r="C70" s="997"/>
      <c r="D70" s="997"/>
      <c r="E70" s="997"/>
      <c r="F70" s="998"/>
      <c r="G70" s="996" t="s">
        <v>607</v>
      </c>
      <c r="H70" s="997"/>
      <c r="I70" s="997"/>
      <c r="J70" s="997"/>
      <c r="K70" s="998"/>
    </row>
    <row r="71" spans="1:11" x14ac:dyDescent="0.25">
      <c r="A71" s="999"/>
      <c r="B71" s="1000"/>
      <c r="C71" s="1000"/>
      <c r="D71" s="1000"/>
      <c r="E71" s="1000"/>
      <c r="F71" s="1001"/>
      <c r="G71" s="999"/>
      <c r="H71" s="1000"/>
      <c r="I71" s="1000"/>
      <c r="J71" s="1000"/>
      <c r="K71" s="1001"/>
    </row>
    <row r="72" spans="1:11" x14ac:dyDescent="0.25">
      <c r="A72" s="999"/>
      <c r="B72" s="1000"/>
      <c r="C72" s="1000"/>
      <c r="D72" s="1000"/>
      <c r="E72" s="1000"/>
      <c r="F72" s="1001"/>
      <c r="G72" s="999"/>
      <c r="H72" s="1000"/>
      <c r="I72" s="1000"/>
      <c r="J72" s="1000"/>
      <c r="K72" s="1001"/>
    </row>
    <row r="73" spans="1:11" x14ac:dyDescent="0.25">
      <c r="A73" s="999"/>
      <c r="B73" s="1000"/>
      <c r="C73" s="1000"/>
      <c r="D73" s="1000"/>
      <c r="E73" s="1000"/>
      <c r="F73" s="1001"/>
      <c r="G73" s="999"/>
      <c r="H73" s="1000"/>
      <c r="I73" s="1000"/>
      <c r="J73" s="1000"/>
      <c r="K73" s="1001"/>
    </row>
    <row r="74" spans="1:11" x14ac:dyDescent="0.25">
      <c r="A74" s="999"/>
      <c r="B74" s="1000"/>
      <c r="C74" s="1000"/>
      <c r="D74" s="1000"/>
      <c r="E74" s="1000"/>
      <c r="F74" s="1001"/>
      <c r="G74" s="999"/>
      <c r="H74" s="1000"/>
      <c r="I74" s="1000"/>
      <c r="J74" s="1000"/>
      <c r="K74" s="1001"/>
    </row>
    <row r="75" spans="1:11" x14ac:dyDescent="0.25">
      <c r="A75" s="999"/>
      <c r="B75" s="1000"/>
      <c r="C75" s="1000"/>
      <c r="D75" s="1000"/>
      <c r="E75" s="1000"/>
      <c r="F75" s="1001"/>
      <c r="G75" s="999"/>
      <c r="H75" s="1000"/>
      <c r="I75" s="1000"/>
      <c r="J75" s="1000"/>
      <c r="K75" s="1001"/>
    </row>
    <row r="76" spans="1:11" x14ac:dyDescent="0.25">
      <c r="A76" s="999"/>
      <c r="B76" s="1000"/>
      <c r="C76" s="1000"/>
      <c r="D76" s="1000"/>
      <c r="E76" s="1000"/>
      <c r="F76" s="1001"/>
      <c r="G76" s="999"/>
      <c r="H76" s="1000"/>
      <c r="I76" s="1000"/>
      <c r="J76" s="1000"/>
      <c r="K76" s="1001"/>
    </row>
    <row r="77" spans="1:11" x14ac:dyDescent="0.25">
      <c r="A77" s="999"/>
      <c r="B77" s="1000"/>
      <c r="C77" s="1000"/>
      <c r="D77" s="1000"/>
      <c r="E77" s="1000"/>
      <c r="F77" s="1001"/>
      <c r="G77" s="999"/>
      <c r="H77" s="1000"/>
      <c r="I77" s="1000"/>
      <c r="J77" s="1000"/>
      <c r="K77" s="1001"/>
    </row>
    <row r="78" spans="1:11" x14ac:dyDescent="0.25">
      <c r="A78" s="999"/>
      <c r="B78" s="1000"/>
      <c r="C78" s="1000"/>
      <c r="D78" s="1000"/>
      <c r="E78" s="1000"/>
      <c r="F78" s="1001"/>
      <c r="G78" s="999"/>
      <c r="H78" s="1000"/>
      <c r="I78" s="1000"/>
      <c r="J78" s="1000"/>
      <c r="K78" s="1001"/>
    </row>
    <row r="79" spans="1:11" x14ac:dyDescent="0.25">
      <c r="A79" s="999"/>
      <c r="B79" s="1000"/>
      <c r="C79" s="1000"/>
      <c r="D79" s="1000"/>
      <c r="E79" s="1000"/>
      <c r="F79" s="1001"/>
      <c r="G79" s="999"/>
      <c r="H79" s="1000"/>
      <c r="I79" s="1000"/>
      <c r="J79" s="1000"/>
      <c r="K79" s="1001"/>
    </row>
    <row r="80" spans="1:11" x14ac:dyDescent="0.25">
      <c r="A80" s="999"/>
      <c r="B80" s="1000"/>
      <c r="C80" s="1000"/>
      <c r="D80" s="1000"/>
      <c r="E80" s="1000"/>
      <c r="F80" s="1001"/>
      <c r="G80" s="999"/>
      <c r="H80" s="1000"/>
      <c r="I80" s="1000"/>
      <c r="J80" s="1000"/>
      <c r="K80" s="1001"/>
    </row>
    <row r="81" spans="1:11" x14ac:dyDescent="0.25">
      <c r="A81" s="999"/>
      <c r="B81" s="1000"/>
      <c r="C81" s="1000"/>
      <c r="D81" s="1000"/>
      <c r="E81" s="1000"/>
      <c r="F81" s="1001"/>
      <c r="G81" s="999"/>
      <c r="H81" s="1000"/>
      <c r="I81" s="1000"/>
      <c r="J81" s="1000"/>
      <c r="K81" s="1001"/>
    </row>
    <row r="82" spans="1:11" x14ac:dyDescent="0.25">
      <c r="A82" s="999"/>
      <c r="B82" s="1000"/>
      <c r="C82" s="1000"/>
      <c r="D82" s="1000"/>
      <c r="E82" s="1000"/>
      <c r="F82" s="1001"/>
      <c r="G82" s="999"/>
      <c r="H82" s="1000"/>
      <c r="I82" s="1000"/>
      <c r="J82" s="1000"/>
      <c r="K82" s="1001"/>
    </row>
    <row r="83" spans="1:11" ht="15.75" thickBot="1" x14ac:dyDescent="0.3">
      <c r="A83" s="999"/>
      <c r="B83" s="1000"/>
      <c r="C83" s="1000"/>
      <c r="D83" s="1000"/>
      <c r="E83" s="1000"/>
      <c r="F83" s="1001"/>
      <c r="G83" s="999"/>
      <c r="H83" s="1000"/>
      <c r="I83" s="1000"/>
      <c r="J83" s="1000"/>
      <c r="K83" s="1001"/>
    </row>
    <row r="84" spans="1:11" x14ac:dyDescent="0.25">
      <c r="A84" s="1046" t="s">
        <v>805</v>
      </c>
      <c r="B84" s="1047"/>
      <c r="C84" s="1047"/>
      <c r="D84" s="1047"/>
      <c r="E84" s="1047"/>
      <c r="F84" s="1048"/>
      <c r="G84" s="1052" t="s">
        <v>1025</v>
      </c>
      <c r="H84" s="1053"/>
      <c r="I84" s="1053"/>
      <c r="J84" s="1053"/>
      <c r="K84" s="1054"/>
    </row>
    <row r="85" spans="1:11" ht="15.75" thickBot="1" x14ac:dyDescent="0.3">
      <c r="A85" s="1049"/>
      <c r="B85" s="1050"/>
      <c r="C85" s="1050"/>
      <c r="D85" s="1050"/>
      <c r="E85" s="1050"/>
      <c r="F85" s="1051"/>
      <c r="G85" s="1055"/>
      <c r="H85" s="1056"/>
      <c r="I85" s="1056"/>
      <c r="J85" s="1056"/>
      <c r="K85" s="1057"/>
    </row>
    <row r="86" spans="1:11" x14ac:dyDescent="0.25">
      <c r="A86" s="996" t="s">
        <v>608</v>
      </c>
      <c r="B86" s="997"/>
      <c r="C86" s="997"/>
      <c r="D86" s="997"/>
      <c r="E86" s="997"/>
      <c r="F86" s="998"/>
      <c r="G86" s="996" t="s">
        <v>609</v>
      </c>
      <c r="H86" s="997"/>
      <c r="I86" s="997"/>
      <c r="J86" s="997"/>
      <c r="K86" s="998"/>
    </row>
    <row r="87" spans="1:11" x14ac:dyDescent="0.25">
      <c r="A87" s="999"/>
      <c r="B87" s="1000"/>
      <c r="C87" s="1000"/>
      <c r="D87" s="1000"/>
      <c r="E87" s="1000"/>
      <c r="F87" s="1001"/>
      <c r="G87" s="999"/>
      <c r="H87" s="1000"/>
      <c r="I87" s="1000"/>
      <c r="J87" s="1000"/>
      <c r="K87" s="1001"/>
    </row>
    <row r="88" spans="1:11" x14ac:dyDescent="0.25">
      <c r="A88" s="999"/>
      <c r="B88" s="1000"/>
      <c r="C88" s="1000"/>
      <c r="D88" s="1000"/>
      <c r="E88" s="1000"/>
      <c r="F88" s="1001"/>
      <c r="G88" s="999"/>
      <c r="H88" s="1000"/>
      <c r="I88" s="1000"/>
      <c r="J88" s="1000"/>
      <c r="K88" s="1001"/>
    </row>
    <row r="89" spans="1:11" x14ac:dyDescent="0.25">
      <c r="A89" s="999"/>
      <c r="B89" s="1000"/>
      <c r="C89" s="1000"/>
      <c r="D89" s="1000"/>
      <c r="E89" s="1000"/>
      <c r="F89" s="1001"/>
      <c r="G89" s="999"/>
      <c r="H89" s="1000"/>
      <c r="I89" s="1000"/>
      <c r="J89" s="1000"/>
      <c r="K89" s="1001"/>
    </row>
    <row r="90" spans="1:11" x14ac:dyDescent="0.25">
      <c r="A90" s="999"/>
      <c r="B90" s="1000"/>
      <c r="C90" s="1000"/>
      <c r="D90" s="1000"/>
      <c r="E90" s="1000"/>
      <c r="F90" s="1001"/>
      <c r="G90" s="999"/>
      <c r="H90" s="1000"/>
      <c r="I90" s="1000"/>
      <c r="J90" s="1000"/>
      <c r="K90" s="1001"/>
    </row>
    <row r="91" spans="1:11" x14ac:dyDescent="0.25">
      <c r="A91" s="999"/>
      <c r="B91" s="1000"/>
      <c r="C91" s="1000"/>
      <c r="D91" s="1000"/>
      <c r="E91" s="1000"/>
      <c r="F91" s="1001"/>
      <c r="G91" s="999"/>
      <c r="H91" s="1000"/>
      <c r="I91" s="1000"/>
      <c r="J91" s="1000"/>
      <c r="K91" s="1001"/>
    </row>
    <row r="92" spans="1:11" x14ac:dyDescent="0.25">
      <c r="A92" s="999"/>
      <c r="B92" s="1000"/>
      <c r="C92" s="1000"/>
      <c r="D92" s="1000"/>
      <c r="E92" s="1000"/>
      <c r="F92" s="1001"/>
      <c r="G92" s="999"/>
      <c r="H92" s="1000"/>
      <c r="I92" s="1000"/>
      <c r="J92" s="1000"/>
      <c r="K92" s="1001"/>
    </row>
    <row r="93" spans="1:11" x14ac:dyDescent="0.25">
      <c r="A93" s="999"/>
      <c r="B93" s="1000"/>
      <c r="C93" s="1000"/>
      <c r="D93" s="1000"/>
      <c r="E93" s="1000"/>
      <c r="F93" s="1001"/>
      <c r="G93" s="999"/>
      <c r="H93" s="1000"/>
      <c r="I93" s="1000"/>
      <c r="J93" s="1000"/>
      <c r="K93" s="1001"/>
    </row>
    <row r="94" spans="1:11" x14ac:dyDescent="0.25">
      <c r="A94" s="999"/>
      <c r="B94" s="1000"/>
      <c r="C94" s="1000"/>
      <c r="D94" s="1000"/>
      <c r="E94" s="1000"/>
      <c r="F94" s="1001"/>
      <c r="G94" s="999"/>
      <c r="H94" s="1000"/>
      <c r="I94" s="1000"/>
      <c r="J94" s="1000"/>
      <c r="K94" s="1001"/>
    </row>
    <row r="95" spans="1:11" x14ac:dyDescent="0.25">
      <c r="A95" s="999"/>
      <c r="B95" s="1000"/>
      <c r="C95" s="1000"/>
      <c r="D95" s="1000"/>
      <c r="E95" s="1000"/>
      <c r="F95" s="1001"/>
      <c r="G95" s="999"/>
      <c r="H95" s="1000"/>
      <c r="I95" s="1000"/>
      <c r="J95" s="1000"/>
      <c r="K95" s="1001"/>
    </row>
    <row r="96" spans="1:11" x14ac:dyDescent="0.25">
      <c r="A96" s="999"/>
      <c r="B96" s="1000"/>
      <c r="C96" s="1000"/>
      <c r="D96" s="1000"/>
      <c r="E96" s="1000"/>
      <c r="F96" s="1001"/>
      <c r="G96" s="999"/>
      <c r="H96" s="1000"/>
      <c r="I96" s="1000"/>
      <c r="J96" s="1000"/>
      <c r="K96" s="1001"/>
    </row>
    <row r="97" spans="1:11" x14ac:dyDescent="0.25">
      <c r="A97" s="999"/>
      <c r="B97" s="1000"/>
      <c r="C97" s="1000"/>
      <c r="D97" s="1000"/>
      <c r="E97" s="1000"/>
      <c r="F97" s="1001"/>
      <c r="G97" s="999"/>
      <c r="H97" s="1000"/>
      <c r="I97" s="1000"/>
      <c r="J97" s="1000"/>
      <c r="K97" s="1001"/>
    </row>
    <row r="98" spans="1:11" x14ac:dyDescent="0.25">
      <c r="A98" s="999"/>
      <c r="B98" s="1000"/>
      <c r="C98" s="1000"/>
      <c r="D98" s="1000"/>
      <c r="E98" s="1000"/>
      <c r="F98" s="1001"/>
      <c r="G98" s="999"/>
      <c r="H98" s="1000"/>
      <c r="I98" s="1000"/>
      <c r="J98" s="1000"/>
      <c r="K98" s="1001"/>
    </row>
    <row r="99" spans="1:11" ht="15.75" thickBot="1" x14ac:dyDescent="0.3">
      <c r="A99" s="999"/>
      <c r="B99" s="1000"/>
      <c r="C99" s="1000"/>
      <c r="D99" s="1000"/>
      <c r="E99" s="1000"/>
      <c r="F99" s="1001"/>
      <c r="G99" s="999"/>
      <c r="H99" s="1000"/>
      <c r="I99" s="1000"/>
      <c r="J99" s="1000"/>
      <c r="K99" s="1001"/>
    </row>
    <row r="100" spans="1:11" x14ac:dyDescent="0.25">
      <c r="A100" s="1052" t="s">
        <v>1026</v>
      </c>
      <c r="B100" s="1053"/>
      <c r="C100" s="1053"/>
      <c r="D100" s="1053"/>
      <c r="E100" s="1053"/>
      <c r="F100" s="1054"/>
      <c r="G100" s="1052" t="s">
        <v>1026</v>
      </c>
      <c r="H100" s="1053"/>
      <c r="I100" s="1053"/>
      <c r="J100" s="1053"/>
      <c r="K100" s="1054"/>
    </row>
    <row r="101" spans="1:11" ht="15.75" thickBot="1" x14ac:dyDescent="0.3">
      <c r="A101" s="1055"/>
      <c r="B101" s="1056"/>
      <c r="C101" s="1056"/>
      <c r="D101" s="1056"/>
      <c r="E101" s="1056"/>
      <c r="F101" s="1057"/>
      <c r="G101" s="1055"/>
      <c r="H101" s="1056"/>
      <c r="I101" s="1056"/>
      <c r="J101" s="1056"/>
      <c r="K101" s="1057"/>
    </row>
    <row r="102" spans="1:11" hidden="1" x14ac:dyDescent="0.25">
      <c r="A102" s="999" t="s">
        <v>545</v>
      </c>
      <c r="B102" s="1000"/>
      <c r="C102" s="1000"/>
      <c r="D102" s="1000"/>
      <c r="E102" s="1000"/>
      <c r="F102" s="1001"/>
      <c r="G102" s="999" t="s">
        <v>546</v>
      </c>
      <c r="H102" s="1000"/>
      <c r="I102" s="1000"/>
      <c r="J102" s="1000"/>
      <c r="K102" s="1001"/>
    </row>
    <row r="103" spans="1:11" hidden="1" x14ac:dyDescent="0.25">
      <c r="A103" s="999"/>
      <c r="B103" s="1000"/>
      <c r="C103" s="1000"/>
      <c r="D103" s="1000"/>
      <c r="E103" s="1000"/>
      <c r="F103" s="1001"/>
      <c r="G103" s="999"/>
      <c r="H103" s="1000"/>
      <c r="I103" s="1000"/>
      <c r="J103" s="1000"/>
      <c r="K103" s="1001"/>
    </row>
    <row r="104" spans="1:11" hidden="1" x14ac:dyDescent="0.25">
      <c r="A104" s="999"/>
      <c r="B104" s="1000"/>
      <c r="C104" s="1000"/>
      <c r="D104" s="1000"/>
      <c r="E104" s="1000"/>
      <c r="F104" s="1001"/>
      <c r="G104" s="999"/>
      <c r="H104" s="1000"/>
      <c r="I104" s="1000"/>
      <c r="J104" s="1000"/>
      <c r="K104" s="1001"/>
    </row>
    <row r="105" spans="1:11" hidden="1" x14ac:dyDescent="0.25">
      <c r="A105" s="999"/>
      <c r="B105" s="1000"/>
      <c r="C105" s="1000"/>
      <c r="D105" s="1000"/>
      <c r="E105" s="1000"/>
      <c r="F105" s="1001"/>
      <c r="G105" s="999"/>
      <c r="H105" s="1000"/>
      <c r="I105" s="1000"/>
      <c r="J105" s="1000"/>
      <c r="K105" s="1001"/>
    </row>
    <row r="106" spans="1:11" hidden="1" x14ac:dyDescent="0.25">
      <c r="A106" s="999"/>
      <c r="B106" s="1000"/>
      <c r="C106" s="1000"/>
      <c r="D106" s="1000"/>
      <c r="E106" s="1000"/>
      <c r="F106" s="1001"/>
      <c r="G106" s="999"/>
      <c r="H106" s="1000"/>
      <c r="I106" s="1000"/>
      <c r="J106" s="1000"/>
      <c r="K106" s="1001"/>
    </row>
    <row r="107" spans="1:11" hidden="1" x14ac:dyDescent="0.25">
      <c r="A107" s="999"/>
      <c r="B107" s="1000"/>
      <c r="C107" s="1000"/>
      <c r="D107" s="1000"/>
      <c r="E107" s="1000"/>
      <c r="F107" s="1001"/>
      <c r="G107" s="999"/>
      <c r="H107" s="1000"/>
      <c r="I107" s="1000"/>
      <c r="J107" s="1000"/>
      <c r="K107" s="1001"/>
    </row>
    <row r="108" spans="1:11" hidden="1" x14ac:dyDescent="0.25">
      <c r="A108" s="999"/>
      <c r="B108" s="1000"/>
      <c r="C108" s="1000"/>
      <c r="D108" s="1000"/>
      <c r="E108" s="1000"/>
      <c r="F108" s="1001"/>
      <c r="G108" s="999"/>
      <c r="H108" s="1000"/>
      <c r="I108" s="1000"/>
      <c r="J108" s="1000"/>
      <c r="K108" s="1001"/>
    </row>
    <row r="109" spans="1:11" hidden="1" x14ac:dyDescent="0.25">
      <c r="A109" s="999"/>
      <c r="B109" s="1000"/>
      <c r="C109" s="1000"/>
      <c r="D109" s="1000"/>
      <c r="E109" s="1000"/>
      <c r="F109" s="1001"/>
      <c r="G109" s="999"/>
      <c r="H109" s="1000"/>
      <c r="I109" s="1000"/>
      <c r="J109" s="1000"/>
      <c r="K109" s="1001"/>
    </row>
    <row r="110" spans="1:11" hidden="1" x14ac:dyDescent="0.25">
      <c r="A110" s="999"/>
      <c r="B110" s="1000"/>
      <c r="C110" s="1000"/>
      <c r="D110" s="1000"/>
      <c r="E110" s="1000"/>
      <c r="F110" s="1001"/>
      <c r="G110" s="999"/>
      <c r="H110" s="1000"/>
      <c r="I110" s="1000"/>
      <c r="J110" s="1000"/>
      <c r="K110" s="1001"/>
    </row>
    <row r="111" spans="1:11" hidden="1" x14ac:dyDescent="0.25">
      <c r="A111" s="999"/>
      <c r="B111" s="1000"/>
      <c r="C111" s="1000"/>
      <c r="D111" s="1000"/>
      <c r="E111" s="1000"/>
      <c r="F111" s="1001"/>
      <c r="G111" s="999"/>
      <c r="H111" s="1000"/>
      <c r="I111" s="1000"/>
      <c r="J111" s="1000"/>
      <c r="K111" s="1001"/>
    </row>
    <row r="112" spans="1:11" hidden="1" x14ac:dyDescent="0.25">
      <c r="A112" s="999"/>
      <c r="B112" s="1000"/>
      <c r="C112" s="1000"/>
      <c r="D112" s="1000"/>
      <c r="E112" s="1000"/>
      <c r="F112" s="1001"/>
      <c r="G112" s="999"/>
      <c r="H112" s="1000"/>
      <c r="I112" s="1000"/>
      <c r="J112" s="1000"/>
      <c r="K112" s="1001"/>
    </row>
    <row r="113" spans="1:11" hidden="1" x14ac:dyDescent="0.25">
      <c r="A113" s="999"/>
      <c r="B113" s="1000"/>
      <c r="C113" s="1000"/>
      <c r="D113" s="1000"/>
      <c r="E113" s="1000"/>
      <c r="F113" s="1001"/>
      <c r="G113" s="999"/>
      <c r="H113" s="1000"/>
      <c r="I113" s="1000"/>
      <c r="J113" s="1000"/>
      <c r="K113" s="1001"/>
    </row>
    <row r="114" spans="1:11" hidden="1" x14ac:dyDescent="0.25">
      <c r="A114" s="999"/>
      <c r="B114" s="1000"/>
      <c r="C114" s="1000"/>
      <c r="D114" s="1000"/>
      <c r="E114" s="1000"/>
      <c r="F114" s="1001"/>
      <c r="G114" s="999"/>
      <c r="H114" s="1000"/>
      <c r="I114" s="1000"/>
      <c r="J114" s="1000"/>
      <c r="K114" s="1001"/>
    </row>
    <row r="115" spans="1:11" hidden="1" x14ac:dyDescent="0.25">
      <c r="A115" s="999"/>
      <c r="B115" s="1000"/>
      <c r="C115" s="1000"/>
      <c r="D115" s="1000"/>
      <c r="E115" s="1000"/>
      <c r="F115" s="1001"/>
      <c r="G115" s="999"/>
      <c r="H115" s="1000"/>
      <c r="I115" s="1000"/>
      <c r="J115" s="1000"/>
      <c r="K115" s="1001"/>
    </row>
    <row r="116" spans="1:11" hidden="1" x14ac:dyDescent="0.25">
      <c r="A116" s="1046" t="s">
        <v>781</v>
      </c>
      <c r="B116" s="1047"/>
      <c r="C116" s="1047"/>
      <c r="D116" s="1047"/>
      <c r="E116" s="1047"/>
      <c r="F116" s="1048"/>
      <c r="G116" s="1052" t="s">
        <v>782</v>
      </c>
      <c r="H116" s="1053"/>
      <c r="I116" s="1053"/>
      <c r="J116" s="1053"/>
      <c r="K116" s="1054"/>
    </row>
    <row r="117" spans="1:11" ht="15.75" hidden="1" thickBot="1" x14ac:dyDescent="0.3">
      <c r="A117" s="1049"/>
      <c r="B117" s="1050"/>
      <c r="C117" s="1050"/>
      <c r="D117" s="1050"/>
      <c r="E117" s="1050"/>
      <c r="F117" s="1051"/>
      <c r="G117" s="1055"/>
      <c r="H117" s="1056"/>
      <c r="I117" s="1056"/>
      <c r="J117" s="1056"/>
      <c r="K117" s="1057"/>
    </row>
    <row r="118" spans="1:11" x14ac:dyDescent="0.25">
      <c r="A118" s="999" t="s">
        <v>545</v>
      </c>
      <c r="B118" s="1000"/>
      <c r="C118" s="1000"/>
      <c r="D118" s="1000"/>
      <c r="E118" s="1000"/>
      <c r="F118" s="1001"/>
      <c r="G118" s="999" t="s">
        <v>546</v>
      </c>
      <c r="H118" s="1000"/>
      <c r="I118" s="1000"/>
      <c r="J118" s="1000"/>
      <c r="K118" s="1001"/>
    </row>
    <row r="119" spans="1:11" x14ac:dyDescent="0.25">
      <c r="A119" s="999"/>
      <c r="B119" s="1000"/>
      <c r="C119" s="1000"/>
      <c r="D119" s="1000"/>
      <c r="E119" s="1000"/>
      <c r="F119" s="1001"/>
      <c r="G119" s="999"/>
      <c r="H119" s="1000"/>
      <c r="I119" s="1000"/>
      <c r="J119" s="1000"/>
      <c r="K119" s="1001"/>
    </row>
    <row r="120" spans="1:11" x14ac:dyDescent="0.25">
      <c r="A120" s="999"/>
      <c r="B120" s="1000"/>
      <c r="C120" s="1000"/>
      <c r="D120" s="1000"/>
      <c r="E120" s="1000"/>
      <c r="F120" s="1001"/>
      <c r="G120" s="999"/>
      <c r="H120" s="1000"/>
      <c r="I120" s="1000"/>
      <c r="J120" s="1000"/>
      <c r="K120" s="1001"/>
    </row>
    <row r="121" spans="1:11" x14ac:dyDescent="0.25">
      <c r="A121" s="999"/>
      <c r="B121" s="1000"/>
      <c r="C121" s="1000"/>
      <c r="D121" s="1000"/>
      <c r="E121" s="1000"/>
      <c r="F121" s="1001"/>
      <c r="G121" s="999"/>
      <c r="H121" s="1000"/>
      <c r="I121" s="1000"/>
      <c r="J121" s="1000"/>
      <c r="K121" s="1001"/>
    </row>
    <row r="122" spans="1:11" x14ac:dyDescent="0.25">
      <c r="A122" s="999"/>
      <c r="B122" s="1000"/>
      <c r="C122" s="1000"/>
      <c r="D122" s="1000"/>
      <c r="E122" s="1000"/>
      <c r="F122" s="1001"/>
      <c r="G122" s="999"/>
      <c r="H122" s="1000"/>
      <c r="I122" s="1000"/>
      <c r="J122" s="1000"/>
      <c r="K122" s="1001"/>
    </row>
    <row r="123" spans="1:11" x14ac:dyDescent="0.25">
      <c r="A123" s="999"/>
      <c r="B123" s="1000"/>
      <c r="C123" s="1000"/>
      <c r="D123" s="1000"/>
      <c r="E123" s="1000"/>
      <c r="F123" s="1001"/>
      <c r="G123" s="999"/>
      <c r="H123" s="1000"/>
      <c r="I123" s="1000"/>
      <c r="J123" s="1000"/>
      <c r="K123" s="1001"/>
    </row>
    <row r="124" spans="1:11" x14ac:dyDescent="0.25">
      <c r="A124" s="999"/>
      <c r="B124" s="1000"/>
      <c r="C124" s="1000"/>
      <c r="D124" s="1000"/>
      <c r="E124" s="1000"/>
      <c r="F124" s="1001"/>
      <c r="G124" s="999"/>
      <c r="H124" s="1000"/>
      <c r="I124" s="1000"/>
      <c r="J124" s="1000"/>
      <c r="K124" s="1001"/>
    </row>
    <row r="125" spans="1:11" x14ac:dyDescent="0.25">
      <c r="A125" s="999"/>
      <c r="B125" s="1000"/>
      <c r="C125" s="1000"/>
      <c r="D125" s="1000"/>
      <c r="E125" s="1000"/>
      <c r="F125" s="1001"/>
      <c r="G125" s="999"/>
      <c r="H125" s="1000"/>
      <c r="I125" s="1000"/>
      <c r="J125" s="1000"/>
      <c r="K125" s="1001"/>
    </row>
    <row r="126" spans="1:11" x14ac:dyDescent="0.25">
      <c r="A126" s="999"/>
      <c r="B126" s="1000"/>
      <c r="C126" s="1000"/>
      <c r="D126" s="1000"/>
      <c r="E126" s="1000"/>
      <c r="F126" s="1001"/>
      <c r="G126" s="999"/>
      <c r="H126" s="1000"/>
      <c r="I126" s="1000"/>
      <c r="J126" s="1000"/>
      <c r="K126" s="1001"/>
    </row>
    <row r="127" spans="1:11" x14ac:dyDescent="0.25">
      <c r="A127" s="999"/>
      <c r="B127" s="1000"/>
      <c r="C127" s="1000"/>
      <c r="D127" s="1000"/>
      <c r="E127" s="1000"/>
      <c r="F127" s="1001"/>
      <c r="G127" s="999"/>
      <c r="H127" s="1000"/>
      <c r="I127" s="1000"/>
      <c r="J127" s="1000"/>
      <c r="K127" s="1001"/>
    </row>
    <row r="128" spans="1:11" x14ac:dyDescent="0.25">
      <c r="A128" s="999"/>
      <c r="B128" s="1000"/>
      <c r="C128" s="1000"/>
      <c r="D128" s="1000"/>
      <c r="E128" s="1000"/>
      <c r="F128" s="1001"/>
      <c r="G128" s="999"/>
      <c r="H128" s="1000"/>
      <c r="I128" s="1000"/>
      <c r="J128" s="1000"/>
      <c r="K128" s="1001"/>
    </row>
    <row r="129" spans="1:11" x14ac:dyDescent="0.25">
      <c r="A129" s="999"/>
      <c r="B129" s="1000"/>
      <c r="C129" s="1000"/>
      <c r="D129" s="1000"/>
      <c r="E129" s="1000"/>
      <c r="F129" s="1001"/>
      <c r="G129" s="999"/>
      <c r="H129" s="1000"/>
      <c r="I129" s="1000"/>
      <c r="J129" s="1000"/>
      <c r="K129" s="1001"/>
    </row>
    <row r="130" spans="1:11" x14ac:dyDescent="0.25">
      <c r="A130" s="999"/>
      <c r="B130" s="1000"/>
      <c r="C130" s="1000"/>
      <c r="D130" s="1000"/>
      <c r="E130" s="1000"/>
      <c r="F130" s="1001"/>
      <c r="G130" s="999"/>
      <c r="H130" s="1000"/>
      <c r="I130" s="1000"/>
      <c r="J130" s="1000"/>
      <c r="K130" s="1001"/>
    </row>
    <row r="131" spans="1:11" ht="15.75" thickBot="1" x14ac:dyDescent="0.3">
      <c r="A131" s="999"/>
      <c r="B131" s="1000"/>
      <c r="C131" s="1000"/>
      <c r="D131" s="1000"/>
      <c r="E131" s="1000"/>
      <c r="F131" s="1001"/>
      <c r="G131" s="999"/>
      <c r="H131" s="1000"/>
      <c r="I131" s="1000"/>
      <c r="J131" s="1000"/>
      <c r="K131" s="1001"/>
    </row>
    <row r="132" spans="1:11" x14ac:dyDescent="0.25">
      <c r="A132" s="1046" t="s">
        <v>806</v>
      </c>
      <c r="B132" s="1047"/>
      <c r="C132" s="1047"/>
      <c r="D132" s="1047"/>
      <c r="E132" s="1047"/>
      <c r="F132" s="1048"/>
      <c r="G132" s="1052" t="s">
        <v>806</v>
      </c>
      <c r="H132" s="1053"/>
      <c r="I132" s="1053"/>
      <c r="J132" s="1053"/>
      <c r="K132" s="1054"/>
    </row>
    <row r="133" spans="1:11" ht="15.75" thickBot="1" x14ac:dyDescent="0.3">
      <c r="A133" s="1049"/>
      <c r="B133" s="1050"/>
      <c r="C133" s="1050"/>
      <c r="D133" s="1050"/>
      <c r="E133" s="1050"/>
      <c r="F133" s="1051"/>
      <c r="G133" s="1055"/>
      <c r="H133" s="1056"/>
      <c r="I133" s="1056"/>
      <c r="J133" s="1056"/>
      <c r="K133" s="1057"/>
    </row>
    <row r="134" spans="1:11" x14ac:dyDescent="0.25">
      <c r="A134" s="996" t="s">
        <v>606</v>
      </c>
      <c r="B134" s="997"/>
      <c r="C134" s="997"/>
      <c r="D134" s="997"/>
      <c r="E134" s="997"/>
      <c r="F134" s="998"/>
      <c r="G134" s="996" t="s">
        <v>607</v>
      </c>
      <c r="H134" s="997"/>
      <c r="I134" s="997"/>
      <c r="J134" s="997"/>
      <c r="K134" s="998"/>
    </row>
    <row r="135" spans="1:11" x14ac:dyDescent="0.25">
      <c r="A135" s="999"/>
      <c r="B135" s="1000"/>
      <c r="C135" s="1000"/>
      <c r="D135" s="1000"/>
      <c r="E135" s="1000"/>
      <c r="F135" s="1001"/>
      <c r="G135" s="999"/>
      <c r="H135" s="1000"/>
      <c r="I135" s="1000"/>
      <c r="J135" s="1000"/>
      <c r="K135" s="1001"/>
    </row>
    <row r="136" spans="1:11" x14ac:dyDescent="0.25">
      <c r="A136" s="999"/>
      <c r="B136" s="1000"/>
      <c r="C136" s="1000"/>
      <c r="D136" s="1000"/>
      <c r="E136" s="1000"/>
      <c r="F136" s="1001"/>
      <c r="G136" s="999"/>
      <c r="H136" s="1000"/>
      <c r="I136" s="1000"/>
      <c r="J136" s="1000"/>
      <c r="K136" s="1001"/>
    </row>
    <row r="137" spans="1:11" x14ac:dyDescent="0.25">
      <c r="A137" s="999"/>
      <c r="B137" s="1000"/>
      <c r="C137" s="1000"/>
      <c r="D137" s="1000"/>
      <c r="E137" s="1000"/>
      <c r="F137" s="1001"/>
      <c r="G137" s="999"/>
      <c r="H137" s="1000"/>
      <c r="I137" s="1000"/>
      <c r="J137" s="1000"/>
      <c r="K137" s="1001"/>
    </row>
    <row r="138" spans="1:11" x14ac:dyDescent="0.25">
      <c r="A138" s="999"/>
      <c r="B138" s="1000"/>
      <c r="C138" s="1000"/>
      <c r="D138" s="1000"/>
      <c r="E138" s="1000"/>
      <c r="F138" s="1001"/>
      <c r="G138" s="999"/>
      <c r="H138" s="1000"/>
      <c r="I138" s="1000"/>
      <c r="J138" s="1000"/>
      <c r="K138" s="1001"/>
    </row>
    <row r="139" spans="1:11" x14ac:dyDescent="0.25">
      <c r="A139" s="999"/>
      <c r="B139" s="1000"/>
      <c r="C139" s="1000"/>
      <c r="D139" s="1000"/>
      <c r="E139" s="1000"/>
      <c r="F139" s="1001"/>
      <c r="G139" s="999"/>
      <c r="H139" s="1000"/>
      <c r="I139" s="1000"/>
      <c r="J139" s="1000"/>
      <c r="K139" s="1001"/>
    </row>
    <row r="140" spans="1:11" x14ac:dyDescent="0.25">
      <c r="A140" s="999"/>
      <c r="B140" s="1000"/>
      <c r="C140" s="1000"/>
      <c r="D140" s="1000"/>
      <c r="E140" s="1000"/>
      <c r="F140" s="1001"/>
      <c r="G140" s="999"/>
      <c r="H140" s="1000"/>
      <c r="I140" s="1000"/>
      <c r="J140" s="1000"/>
      <c r="K140" s="1001"/>
    </row>
    <row r="141" spans="1:11" x14ac:dyDescent="0.25">
      <c r="A141" s="999"/>
      <c r="B141" s="1000"/>
      <c r="C141" s="1000"/>
      <c r="D141" s="1000"/>
      <c r="E141" s="1000"/>
      <c r="F141" s="1001"/>
      <c r="G141" s="999"/>
      <c r="H141" s="1000"/>
      <c r="I141" s="1000"/>
      <c r="J141" s="1000"/>
      <c r="K141" s="1001"/>
    </row>
    <row r="142" spans="1:11" x14ac:dyDescent="0.25">
      <c r="A142" s="999"/>
      <c r="B142" s="1000"/>
      <c r="C142" s="1000"/>
      <c r="D142" s="1000"/>
      <c r="E142" s="1000"/>
      <c r="F142" s="1001"/>
      <c r="G142" s="999"/>
      <c r="H142" s="1000"/>
      <c r="I142" s="1000"/>
      <c r="J142" s="1000"/>
      <c r="K142" s="1001"/>
    </row>
    <row r="143" spans="1:11" x14ac:dyDescent="0.25">
      <c r="A143" s="999"/>
      <c r="B143" s="1000"/>
      <c r="C143" s="1000"/>
      <c r="D143" s="1000"/>
      <c r="E143" s="1000"/>
      <c r="F143" s="1001"/>
      <c r="G143" s="999"/>
      <c r="H143" s="1000"/>
      <c r="I143" s="1000"/>
      <c r="J143" s="1000"/>
      <c r="K143" s="1001"/>
    </row>
    <row r="144" spans="1:11" x14ac:dyDescent="0.25">
      <c r="A144" s="999"/>
      <c r="B144" s="1000"/>
      <c r="C144" s="1000"/>
      <c r="D144" s="1000"/>
      <c r="E144" s="1000"/>
      <c r="F144" s="1001"/>
      <c r="G144" s="999"/>
      <c r="H144" s="1000"/>
      <c r="I144" s="1000"/>
      <c r="J144" s="1000"/>
      <c r="K144" s="1001"/>
    </row>
    <row r="145" spans="1:11" x14ac:dyDescent="0.25">
      <c r="A145" s="999"/>
      <c r="B145" s="1000"/>
      <c r="C145" s="1000"/>
      <c r="D145" s="1000"/>
      <c r="E145" s="1000"/>
      <c r="F145" s="1001"/>
      <c r="G145" s="999"/>
      <c r="H145" s="1000"/>
      <c r="I145" s="1000"/>
      <c r="J145" s="1000"/>
      <c r="K145" s="1001"/>
    </row>
    <row r="146" spans="1:11" x14ac:dyDescent="0.25">
      <c r="A146" s="999"/>
      <c r="B146" s="1000"/>
      <c r="C146" s="1000"/>
      <c r="D146" s="1000"/>
      <c r="E146" s="1000"/>
      <c r="F146" s="1001"/>
      <c r="G146" s="999"/>
      <c r="H146" s="1000"/>
      <c r="I146" s="1000"/>
      <c r="J146" s="1000"/>
      <c r="K146" s="1001"/>
    </row>
    <row r="147" spans="1:11" ht="15.75" thickBot="1" x14ac:dyDescent="0.3">
      <c r="A147" s="999"/>
      <c r="B147" s="1000"/>
      <c r="C147" s="1000"/>
      <c r="D147" s="1000"/>
      <c r="E147" s="1000"/>
      <c r="F147" s="1001"/>
      <c r="G147" s="999"/>
      <c r="H147" s="1000"/>
      <c r="I147" s="1000"/>
      <c r="J147" s="1000"/>
      <c r="K147" s="1001"/>
    </row>
    <row r="148" spans="1:11" x14ac:dyDescent="0.25">
      <c r="A148" s="1046" t="s">
        <v>1027</v>
      </c>
      <c r="B148" s="1047"/>
      <c r="C148" s="1047"/>
      <c r="D148" s="1047"/>
      <c r="E148" s="1047"/>
      <c r="F148" s="1048"/>
      <c r="G148" s="1052" t="s">
        <v>1028</v>
      </c>
      <c r="H148" s="1053"/>
      <c r="I148" s="1053"/>
      <c r="J148" s="1053"/>
      <c r="K148" s="1054"/>
    </row>
    <row r="149" spans="1:11" ht="15.75" thickBot="1" x14ac:dyDescent="0.3">
      <c r="A149" s="1049"/>
      <c r="B149" s="1050"/>
      <c r="C149" s="1050"/>
      <c r="D149" s="1050"/>
      <c r="E149" s="1050"/>
      <c r="F149" s="1051"/>
      <c r="G149" s="1055"/>
      <c r="H149" s="1056"/>
      <c r="I149" s="1056"/>
      <c r="J149" s="1056"/>
      <c r="K149" s="1057"/>
    </row>
    <row r="150" spans="1:11" x14ac:dyDescent="0.25">
      <c r="A150" s="996" t="s">
        <v>608</v>
      </c>
      <c r="B150" s="997"/>
      <c r="C150" s="997"/>
      <c r="D150" s="997"/>
      <c r="E150" s="997"/>
      <c r="F150" s="998"/>
      <c r="G150" s="996"/>
      <c r="H150" s="997"/>
      <c r="I150" s="997"/>
      <c r="J150" s="997"/>
      <c r="K150" s="998"/>
    </row>
    <row r="151" spans="1:11" x14ac:dyDescent="0.25">
      <c r="A151" s="999"/>
      <c r="B151" s="1000"/>
      <c r="C151" s="1000"/>
      <c r="D151" s="1000"/>
      <c r="E151" s="1000"/>
      <c r="F151" s="1001"/>
      <c r="G151" s="999"/>
      <c r="H151" s="1000"/>
      <c r="I151" s="1000"/>
      <c r="J151" s="1000"/>
      <c r="K151" s="1001"/>
    </row>
    <row r="152" spans="1:11" x14ac:dyDescent="0.25">
      <c r="A152" s="999"/>
      <c r="B152" s="1000"/>
      <c r="C152" s="1000"/>
      <c r="D152" s="1000"/>
      <c r="E152" s="1000"/>
      <c r="F152" s="1001"/>
      <c r="G152" s="999"/>
      <c r="H152" s="1000"/>
      <c r="I152" s="1000"/>
      <c r="J152" s="1000"/>
      <c r="K152" s="1001"/>
    </row>
    <row r="153" spans="1:11" x14ac:dyDescent="0.25">
      <c r="A153" s="999"/>
      <c r="B153" s="1000"/>
      <c r="C153" s="1000"/>
      <c r="D153" s="1000"/>
      <c r="E153" s="1000"/>
      <c r="F153" s="1001"/>
      <c r="G153" s="999"/>
      <c r="H153" s="1000"/>
      <c r="I153" s="1000"/>
      <c r="J153" s="1000"/>
      <c r="K153" s="1001"/>
    </row>
    <row r="154" spans="1:11" x14ac:dyDescent="0.25">
      <c r="A154" s="999"/>
      <c r="B154" s="1000"/>
      <c r="C154" s="1000"/>
      <c r="D154" s="1000"/>
      <c r="E154" s="1000"/>
      <c r="F154" s="1001"/>
      <c r="G154" s="999"/>
      <c r="H154" s="1000"/>
      <c r="I154" s="1000"/>
      <c r="J154" s="1000"/>
      <c r="K154" s="1001"/>
    </row>
    <row r="155" spans="1:11" x14ac:dyDescent="0.25">
      <c r="A155" s="999"/>
      <c r="B155" s="1000"/>
      <c r="C155" s="1000"/>
      <c r="D155" s="1000"/>
      <c r="E155" s="1000"/>
      <c r="F155" s="1001"/>
      <c r="G155" s="999"/>
      <c r="H155" s="1000"/>
      <c r="I155" s="1000"/>
      <c r="J155" s="1000"/>
      <c r="K155" s="1001"/>
    </row>
    <row r="156" spans="1:11" x14ac:dyDescent="0.25">
      <c r="A156" s="999"/>
      <c r="B156" s="1000"/>
      <c r="C156" s="1000"/>
      <c r="D156" s="1000"/>
      <c r="E156" s="1000"/>
      <c r="F156" s="1001"/>
      <c r="G156" s="999"/>
      <c r="H156" s="1000"/>
      <c r="I156" s="1000"/>
      <c r="J156" s="1000"/>
      <c r="K156" s="1001"/>
    </row>
    <row r="157" spans="1:11" x14ac:dyDescent="0.25">
      <c r="A157" s="999"/>
      <c r="B157" s="1000"/>
      <c r="C157" s="1000"/>
      <c r="D157" s="1000"/>
      <c r="E157" s="1000"/>
      <c r="F157" s="1001"/>
      <c r="G157" s="999"/>
      <c r="H157" s="1000"/>
      <c r="I157" s="1000"/>
      <c r="J157" s="1000"/>
      <c r="K157" s="1001"/>
    </row>
    <row r="158" spans="1:11" x14ac:dyDescent="0.25">
      <c r="A158" s="999"/>
      <c r="B158" s="1000"/>
      <c r="C158" s="1000"/>
      <c r="D158" s="1000"/>
      <c r="E158" s="1000"/>
      <c r="F158" s="1001"/>
      <c r="G158" s="999"/>
      <c r="H158" s="1000"/>
      <c r="I158" s="1000"/>
      <c r="J158" s="1000"/>
      <c r="K158" s="1001"/>
    </row>
    <row r="159" spans="1:11" x14ac:dyDescent="0.25">
      <c r="A159" s="999"/>
      <c r="B159" s="1000"/>
      <c r="C159" s="1000"/>
      <c r="D159" s="1000"/>
      <c r="E159" s="1000"/>
      <c r="F159" s="1001"/>
      <c r="G159" s="999"/>
      <c r="H159" s="1000"/>
      <c r="I159" s="1000"/>
      <c r="J159" s="1000"/>
      <c r="K159" s="1001"/>
    </row>
    <row r="160" spans="1:11" x14ac:dyDescent="0.25">
      <c r="A160" s="999"/>
      <c r="B160" s="1000"/>
      <c r="C160" s="1000"/>
      <c r="D160" s="1000"/>
      <c r="E160" s="1000"/>
      <c r="F160" s="1001"/>
      <c r="G160" s="999"/>
      <c r="H160" s="1000"/>
      <c r="I160" s="1000"/>
      <c r="J160" s="1000"/>
      <c r="K160" s="1001"/>
    </row>
    <row r="161" spans="1:11" x14ac:dyDescent="0.25">
      <c r="A161" s="999"/>
      <c r="B161" s="1000"/>
      <c r="C161" s="1000"/>
      <c r="D161" s="1000"/>
      <c r="E161" s="1000"/>
      <c r="F161" s="1001"/>
      <c r="G161" s="999"/>
      <c r="H161" s="1000"/>
      <c r="I161" s="1000"/>
      <c r="J161" s="1000"/>
      <c r="K161" s="1001"/>
    </row>
    <row r="162" spans="1:11" x14ac:dyDescent="0.25">
      <c r="A162" s="999"/>
      <c r="B162" s="1000"/>
      <c r="C162" s="1000"/>
      <c r="D162" s="1000"/>
      <c r="E162" s="1000"/>
      <c r="F162" s="1001"/>
      <c r="G162" s="999"/>
      <c r="H162" s="1000"/>
      <c r="I162" s="1000"/>
      <c r="J162" s="1000"/>
      <c r="K162" s="1001"/>
    </row>
    <row r="163" spans="1:11" ht="15.75" thickBot="1" x14ac:dyDescent="0.3">
      <c r="A163" s="999"/>
      <c r="B163" s="1000"/>
      <c r="C163" s="1000"/>
      <c r="D163" s="1000"/>
      <c r="E163" s="1000"/>
      <c r="F163" s="1001"/>
      <c r="G163" s="999"/>
      <c r="H163" s="1000"/>
      <c r="I163" s="1000"/>
      <c r="J163" s="1000"/>
      <c r="K163" s="1001"/>
    </row>
    <row r="164" spans="1:11" x14ac:dyDescent="0.25">
      <c r="A164" s="1052" t="s">
        <v>1029</v>
      </c>
      <c r="B164" s="1053"/>
      <c r="C164" s="1053"/>
      <c r="D164" s="1053"/>
      <c r="E164" s="1053"/>
      <c r="F164" s="1054"/>
      <c r="G164" s="1052" t="s">
        <v>1030</v>
      </c>
      <c r="H164" s="1053"/>
      <c r="I164" s="1053"/>
      <c r="J164" s="1053"/>
      <c r="K164" s="1054"/>
    </row>
    <row r="165" spans="1:11" ht="15.75" thickBot="1" x14ac:dyDescent="0.3">
      <c r="A165" s="1055"/>
      <c r="B165" s="1056"/>
      <c r="C165" s="1056"/>
      <c r="D165" s="1056"/>
      <c r="E165" s="1056"/>
      <c r="F165" s="1057"/>
      <c r="G165" s="1055"/>
      <c r="H165" s="1056"/>
      <c r="I165" s="1056"/>
      <c r="J165" s="1056"/>
      <c r="K165" s="1057"/>
    </row>
    <row r="166" spans="1:11" x14ac:dyDescent="0.25">
      <c r="A166" s="999"/>
      <c r="B166" s="1000"/>
      <c r="C166" s="1000"/>
      <c r="D166" s="1000"/>
      <c r="E166" s="1000"/>
      <c r="F166" s="1001"/>
      <c r="G166" s="999" t="s">
        <v>546</v>
      </c>
      <c r="H166" s="1000"/>
      <c r="I166" s="1000"/>
      <c r="J166" s="1000"/>
      <c r="K166" s="1001"/>
    </row>
    <row r="167" spans="1:11" x14ac:dyDescent="0.25">
      <c r="A167" s="999"/>
      <c r="B167" s="1000"/>
      <c r="C167" s="1000"/>
      <c r="D167" s="1000"/>
      <c r="E167" s="1000"/>
      <c r="F167" s="1001"/>
      <c r="G167" s="999"/>
      <c r="H167" s="1000"/>
      <c r="I167" s="1000"/>
      <c r="J167" s="1000"/>
      <c r="K167" s="1001"/>
    </row>
    <row r="168" spans="1:11" x14ac:dyDescent="0.25">
      <c r="A168" s="999"/>
      <c r="B168" s="1000"/>
      <c r="C168" s="1000"/>
      <c r="D168" s="1000"/>
      <c r="E168" s="1000"/>
      <c r="F168" s="1001"/>
      <c r="G168" s="999"/>
      <c r="H168" s="1000"/>
      <c r="I168" s="1000"/>
      <c r="J168" s="1000"/>
      <c r="K168" s="1001"/>
    </row>
    <row r="169" spans="1:11" x14ac:dyDescent="0.25">
      <c r="A169" s="999"/>
      <c r="B169" s="1000"/>
      <c r="C169" s="1000"/>
      <c r="D169" s="1000"/>
      <c r="E169" s="1000"/>
      <c r="F169" s="1001"/>
      <c r="G169" s="999"/>
      <c r="H169" s="1000"/>
      <c r="I169" s="1000"/>
      <c r="J169" s="1000"/>
      <c r="K169" s="1001"/>
    </row>
    <row r="170" spans="1:11" x14ac:dyDescent="0.25">
      <c r="A170" s="999"/>
      <c r="B170" s="1000"/>
      <c r="C170" s="1000"/>
      <c r="D170" s="1000"/>
      <c r="E170" s="1000"/>
      <c r="F170" s="1001"/>
      <c r="G170" s="999"/>
      <c r="H170" s="1000"/>
      <c r="I170" s="1000"/>
      <c r="J170" s="1000"/>
      <c r="K170" s="1001"/>
    </row>
    <row r="171" spans="1:11" x14ac:dyDescent="0.25">
      <c r="A171" s="999"/>
      <c r="B171" s="1000"/>
      <c r="C171" s="1000"/>
      <c r="D171" s="1000"/>
      <c r="E171" s="1000"/>
      <c r="F171" s="1001"/>
      <c r="G171" s="999"/>
      <c r="H171" s="1000"/>
      <c r="I171" s="1000"/>
      <c r="J171" s="1000"/>
      <c r="K171" s="1001"/>
    </row>
    <row r="172" spans="1:11" x14ac:dyDescent="0.25">
      <c r="A172" s="999"/>
      <c r="B172" s="1000"/>
      <c r="C172" s="1000"/>
      <c r="D172" s="1000"/>
      <c r="E172" s="1000"/>
      <c r="F172" s="1001"/>
      <c r="G172" s="999"/>
      <c r="H172" s="1000"/>
      <c r="I172" s="1000"/>
      <c r="J172" s="1000"/>
      <c r="K172" s="1001"/>
    </row>
    <row r="173" spans="1:11" x14ac:dyDescent="0.25">
      <c r="A173" s="999"/>
      <c r="B173" s="1000"/>
      <c r="C173" s="1000"/>
      <c r="D173" s="1000"/>
      <c r="E173" s="1000"/>
      <c r="F173" s="1001"/>
      <c r="G173" s="999"/>
      <c r="H173" s="1000"/>
      <c r="I173" s="1000"/>
      <c r="J173" s="1000"/>
      <c r="K173" s="1001"/>
    </row>
    <row r="174" spans="1:11" x14ac:dyDescent="0.25">
      <c r="A174" s="999"/>
      <c r="B174" s="1000"/>
      <c r="C174" s="1000"/>
      <c r="D174" s="1000"/>
      <c r="E174" s="1000"/>
      <c r="F174" s="1001"/>
      <c r="G174" s="999"/>
      <c r="H174" s="1000"/>
      <c r="I174" s="1000"/>
      <c r="J174" s="1000"/>
      <c r="K174" s="1001"/>
    </row>
    <row r="175" spans="1:11" x14ac:dyDescent="0.25">
      <c r="A175" s="999"/>
      <c r="B175" s="1000"/>
      <c r="C175" s="1000"/>
      <c r="D175" s="1000"/>
      <c r="E175" s="1000"/>
      <c r="F175" s="1001"/>
      <c r="G175" s="999"/>
      <c r="H175" s="1000"/>
      <c r="I175" s="1000"/>
      <c r="J175" s="1000"/>
      <c r="K175" s="1001"/>
    </row>
    <row r="176" spans="1:11" x14ac:dyDescent="0.25">
      <c r="A176" s="999"/>
      <c r="B176" s="1000"/>
      <c r="C176" s="1000"/>
      <c r="D176" s="1000"/>
      <c r="E176" s="1000"/>
      <c r="F176" s="1001"/>
      <c r="G176" s="999"/>
      <c r="H176" s="1000"/>
      <c r="I176" s="1000"/>
      <c r="J176" s="1000"/>
      <c r="K176" s="1001"/>
    </row>
    <row r="177" spans="1:11" x14ac:dyDescent="0.25">
      <c r="A177" s="999"/>
      <c r="B177" s="1000"/>
      <c r="C177" s="1000"/>
      <c r="D177" s="1000"/>
      <c r="E177" s="1000"/>
      <c r="F177" s="1001"/>
      <c r="G177" s="999"/>
      <c r="H177" s="1000"/>
      <c r="I177" s="1000"/>
      <c r="J177" s="1000"/>
      <c r="K177" s="1001"/>
    </row>
    <row r="178" spans="1:11" x14ac:dyDescent="0.25">
      <c r="A178" s="999"/>
      <c r="B178" s="1000"/>
      <c r="C178" s="1000"/>
      <c r="D178" s="1000"/>
      <c r="E178" s="1000"/>
      <c r="F178" s="1001"/>
      <c r="G178" s="999"/>
      <c r="H178" s="1000"/>
      <c r="I178" s="1000"/>
      <c r="J178" s="1000"/>
      <c r="K178" s="1001"/>
    </row>
    <row r="179" spans="1:11" ht="15.75" thickBot="1" x14ac:dyDescent="0.3">
      <c r="A179" s="999"/>
      <c r="B179" s="1000"/>
      <c r="C179" s="1000"/>
      <c r="D179" s="1000"/>
      <c r="E179" s="1000"/>
      <c r="F179" s="1001"/>
      <c r="G179" s="999"/>
      <c r="H179" s="1000"/>
      <c r="I179" s="1000"/>
      <c r="J179" s="1000"/>
      <c r="K179" s="1001"/>
    </row>
    <row r="180" spans="1:11" x14ac:dyDescent="0.25">
      <c r="A180" s="1046" t="s">
        <v>1031</v>
      </c>
      <c r="B180" s="1047"/>
      <c r="C180" s="1047"/>
      <c r="D180" s="1047"/>
      <c r="E180" s="1047"/>
      <c r="F180" s="1048"/>
      <c r="G180" s="1052" t="s">
        <v>1032</v>
      </c>
      <c r="H180" s="1053"/>
      <c r="I180" s="1053"/>
      <c r="J180" s="1053"/>
      <c r="K180" s="1054"/>
    </row>
    <row r="181" spans="1:11" ht="15.75" thickBot="1" x14ac:dyDescent="0.3">
      <c r="A181" s="1049"/>
      <c r="B181" s="1050"/>
      <c r="C181" s="1050"/>
      <c r="D181" s="1050"/>
      <c r="E181" s="1050"/>
      <c r="F181" s="1051"/>
      <c r="G181" s="1055"/>
      <c r="H181" s="1056"/>
      <c r="I181" s="1056"/>
      <c r="J181" s="1056"/>
      <c r="K181" s="1057"/>
    </row>
    <row r="182" spans="1:11" x14ac:dyDescent="0.25">
      <c r="A182" s="999"/>
      <c r="B182" s="1000"/>
      <c r="C182" s="1000"/>
      <c r="D182" s="1000"/>
      <c r="E182" s="1000"/>
      <c r="F182" s="1001"/>
      <c r="G182" s="999" t="s">
        <v>546</v>
      </c>
      <c r="H182" s="1000"/>
      <c r="I182" s="1000"/>
      <c r="J182" s="1000"/>
      <c r="K182" s="1001"/>
    </row>
    <row r="183" spans="1:11" x14ac:dyDescent="0.25">
      <c r="A183" s="999"/>
      <c r="B183" s="1000"/>
      <c r="C183" s="1000"/>
      <c r="D183" s="1000"/>
      <c r="E183" s="1000"/>
      <c r="F183" s="1001"/>
      <c r="G183" s="999"/>
      <c r="H183" s="1000"/>
      <c r="I183" s="1000"/>
      <c r="J183" s="1000"/>
      <c r="K183" s="1001"/>
    </row>
    <row r="184" spans="1:11" x14ac:dyDescent="0.25">
      <c r="A184" s="999"/>
      <c r="B184" s="1000"/>
      <c r="C184" s="1000"/>
      <c r="D184" s="1000"/>
      <c r="E184" s="1000"/>
      <c r="F184" s="1001"/>
      <c r="G184" s="999"/>
      <c r="H184" s="1000"/>
      <c r="I184" s="1000"/>
      <c r="J184" s="1000"/>
      <c r="K184" s="1001"/>
    </row>
    <row r="185" spans="1:11" x14ac:dyDescent="0.25">
      <c r="A185" s="999"/>
      <c r="B185" s="1000"/>
      <c r="C185" s="1000"/>
      <c r="D185" s="1000"/>
      <c r="E185" s="1000"/>
      <c r="F185" s="1001"/>
      <c r="G185" s="999"/>
      <c r="H185" s="1000"/>
      <c r="I185" s="1000"/>
      <c r="J185" s="1000"/>
      <c r="K185" s="1001"/>
    </row>
    <row r="186" spans="1:11" x14ac:dyDescent="0.25">
      <c r="A186" s="999"/>
      <c r="B186" s="1000"/>
      <c r="C186" s="1000"/>
      <c r="D186" s="1000"/>
      <c r="E186" s="1000"/>
      <c r="F186" s="1001"/>
      <c r="G186" s="999"/>
      <c r="H186" s="1000"/>
      <c r="I186" s="1000"/>
      <c r="J186" s="1000"/>
      <c r="K186" s="1001"/>
    </row>
    <row r="187" spans="1:11" x14ac:dyDescent="0.25">
      <c r="A187" s="999"/>
      <c r="B187" s="1000"/>
      <c r="C187" s="1000"/>
      <c r="D187" s="1000"/>
      <c r="E187" s="1000"/>
      <c r="F187" s="1001"/>
      <c r="G187" s="999"/>
      <c r="H187" s="1000"/>
      <c r="I187" s="1000"/>
      <c r="J187" s="1000"/>
      <c r="K187" s="1001"/>
    </row>
    <row r="188" spans="1:11" x14ac:dyDescent="0.25">
      <c r="A188" s="999"/>
      <c r="B188" s="1000"/>
      <c r="C188" s="1000"/>
      <c r="D188" s="1000"/>
      <c r="E188" s="1000"/>
      <c r="F188" s="1001"/>
      <c r="G188" s="999"/>
      <c r="H188" s="1000"/>
      <c r="I188" s="1000"/>
      <c r="J188" s="1000"/>
      <c r="K188" s="1001"/>
    </row>
    <row r="189" spans="1:11" x14ac:dyDescent="0.25">
      <c r="A189" s="999"/>
      <c r="B189" s="1000"/>
      <c r="C189" s="1000"/>
      <c r="D189" s="1000"/>
      <c r="E189" s="1000"/>
      <c r="F189" s="1001"/>
      <c r="G189" s="999"/>
      <c r="H189" s="1000"/>
      <c r="I189" s="1000"/>
      <c r="J189" s="1000"/>
      <c r="K189" s="1001"/>
    </row>
    <row r="190" spans="1:11" x14ac:dyDescent="0.25">
      <c r="A190" s="999"/>
      <c r="B190" s="1000"/>
      <c r="C190" s="1000"/>
      <c r="D190" s="1000"/>
      <c r="E190" s="1000"/>
      <c r="F190" s="1001"/>
      <c r="G190" s="999"/>
      <c r="H190" s="1000"/>
      <c r="I190" s="1000"/>
      <c r="J190" s="1000"/>
      <c r="K190" s="1001"/>
    </row>
    <row r="191" spans="1:11" x14ac:dyDescent="0.25">
      <c r="A191" s="999"/>
      <c r="B191" s="1000"/>
      <c r="C191" s="1000"/>
      <c r="D191" s="1000"/>
      <c r="E191" s="1000"/>
      <c r="F191" s="1001"/>
      <c r="G191" s="999"/>
      <c r="H191" s="1000"/>
      <c r="I191" s="1000"/>
      <c r="J191" s="1000"/>
      <c r="K191" s="1001"/>
    </row>
    <row r="192" spans="1:11" x14ac:dyDescent="0.25">
      <c r="A192" s="999"/>
      <c r="B192" s="1000"/>
      <c r="C192" s="1000"/>
      <c r="D192" s="1000"/>
      <c r="E192" s="1000"/>
      <c r="F192" s="1001"/>
      <c r="G192" s="999"/>
      <c r="H192" s="1000"/>
      <c r="I192" s="1000"/>
      <c r="J192" s="1000"/>
      <c r="K192" s="1001"/>
    </row>
    <row r="193" spans="1:11" x14ac:dyDescent="0.25">
      <c r="A193" s="999"/>
      <c r="B193" s="1000"/>
      <c r="C193" s="1000"/>
      <c r="D193" s="1000"/>
      <c r="E193" s="1000"/>
      <c r="F193" s="1001"/>
      <c r="G193" s="999"/>
      <c r="H193" s="1000"/>
      <c r="I193" s="1000"/>
      <c r="J193" s="1000"/>
      <c r="K193" s="1001"/>
    </row>
    <row r="194" spans="1:11" x14ac:dyDescent="0.25">
      <c r="A194" s="999"/>
      <c r="B194" s="1000"/>
      <c r="C194" s="1000"/>
      <c r="D194" s="1000"/>
      <c r="E194" s="1000"/>
      <c r="F194" s="1001"/>
      <c r="G194" s="999"/>
      <c r="H194" s="1000"/>
      <c r="I194" s="1000"/>
      <c r="J194" s="1000"/>
      <c r="K194" s="1001"/>
    </row>
    <row r="195" spans="1:11" ht="15.75" thickBot="1" x14ac:dyDescent="0.3">
      <c r="A195" s="999"/>
      <c r="B195" s="1000"/>
      <c r="C195" s="1000"/>
      <c r="D195" s="1000"/>
      <c r="E195" s="1000"/>
      <c r="F195" s="1001"/>
      <c r="G195" s="999"/>
      <c r="H195" s="1000"/>
      <c r="I195" s="1000"/>
      <c r="J195" s="1000"/>
      <c r="K195" s="1001"/>
    </row>
    <row r="196" spans="1:11" ht="33" customHeight="1" x14ac:dyDescent="0.25">
      <c r="A196" s="1046" t="s">
        <v>1033</v>
      </c>
      <c r="B196" s="1047"/>
      <c r="C196" s="1047"/>
      <c r="D196" s="1047"/>
      <c r="E196" s="1047"/>
      <c r="F196" s="1048"/>
      <c r="G196" s="1052" t="s">
        <v>1034</v>
      </c>
      <c r="H196" s="1053"/>
      <c r="I196" s="1053"/>
      <c r="J196" s="1053"/>
      <c r="K196" s="1054"/>
    </row>
    <row r="197" spans="1:11" ht="0.75" customHeight="1" thickBot="1" x14ac:dyDescent="0.3">
      <c r="A197" s="1049"/>
      <c r="B197" s="1050"/>
      <c r="C197" s="1050"/>
      <c r="D197" s="1050"/>
      <c r="E197" s="1050"/>
      <c r="F197" s="1051"/>
      <c r="G197" s="1055"/>
      <c r="H197" s="1056"/>
      <c r="I197" s="1056"/>
      <c r="J197" s="1056"/>
      <c r="K197" s="1057"/>
    </row>
    <row r="198" spans="1:11" x14ac:dyDescent="0.25">
      <c r="A198" s="996" t="s">
        <v>606</v>
      </c>
      <c r="B198" s="997"/>
      <c r="C198" s="997"/>
      <c r="D198" s="997"/>
      <c r="E198" s="997"/>
      <c r="F198" s="998"/>
      <c r="G198" s="996" t="s">
        <v>607</v>
      </c>
      <c r="H198" s="997"/>
      <c r="I198" s="997"/>
      <c r="J198" s="997"/>
      <c r="K198" s="998"/>
    </row>
    <row r="199" spans="1:11" x14ac:dyDescent="0.25">
      <c r="A199" s="999"/>
      <c r="B199" s="1000"/>
      <c r="C199" s="1000"/>
      <c r="D199" s="1000"/>
      <c r="E199" s="1000"/>
      <c r="F199" s="1001"/>
      <c r="G199" s="999"/>
      <c r="H199" s="1000"/>
      <c r="I199" s="1000"/>
      <c r="J199" s="1000"/>
      <c r="K199" s="1001"/>
    </row>
    <row r="200" spans="1:11" x14ac:dyDescent="0.25">
      <c r="A200" s="999"/>
      <c r="B200" s="1000"/>
      <c r="C200" s="1000"/>
      <c r="D200" s="1000"/>
      <c r="E200" s="1000"/>
      <c r="F200" s="1001"/>
      <c r="G200" s="999"/>
      <c r="H200" s="1000"/>
      <c r="I200" s="1000"/>
      <c r="J200" s="1000"/>
      <c r="K200" s="1001"/>
    </row>
    <row r="201" spans="1:11" x14ac:dyDescent="0.25">
      <c r="A201" s="999"/>
      <c r="B201" s="1000"/>
      <c r="C201" s="1000"/>
      <c r="D201" s="1000"/>
      <c r="E201" s="1000"/>
      <c r="F201" s="1001"/>
      <c r="G201" s="999"/>
      <c r="H201" s="1000"/>
      <c r="I201" s="1000"/>
      <c r="J201" s="1000"/>
      <c r="K201" s="1001"/>
    </row>
    <row r="202" spans="1:11" x14ac:dyDescent="0.25">
      <c r="A202" s="999"/>
      <c r="B202" s="1000"/>
      <c r="C202" s="1000"/>
      <c r="D202" s="1000"/>
      <c r="E202" s="1000"/>
      <c r="F202" s="1001"/>
      <c r="G202" s="999"/>
      <c r="H202" s="1000"/>
      <c r="I202" s="1000"/>
      <c r="J202" s="1000"/>
      <c r="K202" s="1001"/>
    </row>
    <row r="203" spans="1:11" x14ac:dyDescent="0.25">
      <c r="A203" s="999"/>
      <c r="B203" s="1000"/>
      <c r="C203" s="1000"/>
      <c r="D203" s="1000"/>
      <c r="E203" s="1000"/>
      <c r="F203" s="1001"/>
      <c r="G203" s="999"/>
      <c r="H203" s="1000"/>
      <c r="I203" s="1000"/>
      <c r="J203" s="1000"/>
      <c r="K203" s="1001"/>
    </row>
    <row r="204" spans="1:11" x14ac:dyDescent="0.25">
      <c r="A204" s="999"/>
      <c r="B204" s="1000"/>
      <c r="C204" s="1000"/>
      <c r="D204" s="1000"/>
      <c r="E204" s="1000"/>
      <c r="F204" s="1001"/>
      <c r="G204" s="999"/>
      <c r="H204" s="1000"/>
      <c r="I204" s="1000"/>
      <c r="J204" s="1000"/>
      <c r="K204" s="1001"/>
    </row>
    <row r="205" spans="1:11" x14ac:dyDescent="0.25">
      <c r="A205" s="999"/>
      <c r="B205" s="1000"/>
      <c r="C205" s="1000"/>
      <c r="D205" s="1000"/>
      <c r="E205" s="1000"/>
      <c r="F205" s="1001"/>
      <c r="G205" s="999"/>
      <c r="H205" s="1000"/>
      <c r="I205" s="1000"/>
      <c r="J205" s="1000"/>
      <c r="K205" s="1001"/>
    </row>
    <row r="206" spans="1:11" x14ac:dyDescent="0.25">
      <c r="A206" s="999"/>
      <c r="B206" s="1000"/>
      <c r="C206" s="1000"/>
      <c r="D206" s="1000"/>
      <c r="E206" s="1000"/>
      <c r="F206" s="1001"/>
      <c r="G206" s="999"/>
      <c r="H206" s="1000"/>
      <c r="I206" s="1000"/>
      <c r="J206" s="1000"/>
      <c r="K206" s="1001"/>
    </row>
    <row r="207" spans="1:11" x14ac:dyDescent="0.25">
      <c r="A207" s="999"/>
      <c r="B207" s="1000"/>
      <c r="C207" s="1000"/>
      <c r="D207" s="1000"/>
      <c r="E207" s="1000"/>
      <c r="F207" s="1001"/>
      <c r="G207" s="999"/>
      <c r="H207" s="1000"/>
      <c r="I207" s="1000"/>
      <c r="J207" s="1000"/>
      <c r="K207" s="1001"/>
    </row>
    <row r="208" spans="1:11" x14ac:dyDescent="0.25">
      <c r="A208" s="999"/>
      <c r="B208" s="1000"/>
      <c r="C208" s="1000"/>
      <c r="D208" s="1000"/>
      <c r="E208" s="1000"/>
      <c r="F208" s="1001"/>
      <c r="G208" s="999"/>
      <c r="H208" s="1000"/>
      <c r="I208" s="1000"/>
      <c r="J208" s="1000"/>
      <c r="K208" s="1001"/>
    </row>
    <row r="209" spans="1:11" x14ac:dyDescent="0.25">
      <c r="A209" s="999"/>
      <c r="B209" s="1000"/>
      <c r="C209" s="1000"/>
      <c r="D209" s="1000"/>
      <c r="E209" s="1000"/>
      <c r="F209" s="1001"/>
      <c r="G209" s="999"/>
      <c r="H209" s="1000"/>
      <c r="I209" s="1000"/>
      <c r="J209" s="1000"/>
      <c r="K209" s="1001"/>
    </row>
    <row r="210" spans="1:11" x14ac:dyDescent="0.25">
      <c r="A210" s="999"/>
      <c r="B210" s="1000"/>
      <c r="C210" s="1000"/>
      <c r="D210" s="1000"/>
      <c r="E210" s="1000"/>
      <c r="F210" s="1001"/>
      <c r="G210" s="999"/>
      <c r="H210" s="1000"/>
      <c r="I210" s="1000"/>
      <c r="J210" s="1000"/>
      <c r="K210" s="1001"/>
    </row>
    <row r="211" spans="1:11" ht="15.75" thickBot="1" x14ac:dyDescent="0.3">
      <c r="A211" s="999"/>
      <c r="B211" s="1000"/>
      <c r="C211" s="1000"/>
      <c r="D211" s="1000"/>
      <c r="E211" s="1000"/>
      <c r="F211" s="1001"/>
      <c r="G211" s="999"/>
      <c r="H211" s="1000"/>
      <c r="I211" s="1000"/>
      <c r="J211" s="1000"/>
      <c r="K211" s="1001"/>
    </row>
    <row r="212" spans="1:11" x14ac:dyDescent="0.25">
      <c r="A212" s="1046" t="s">
        <v>1035</v>
      </c>
      <c r="B212" s="1047"/>
      <c r="C212" s="1047"/>
      <c r="D212" s="1047"/>
      <c r="E212" s="1047"/>
      <c r="F212" s="1048"/>
      <c r="G212" s="1052" t="s">
        <v>1036</v>
      </c>
      <c r="H212" s="1053"/>
      <c r="I212" s="1053"/>
      <c r="J212" s="1053"/>
      <c r="K212" s="1054"/>
    </row>
    <row r="213" spans="1:11" ht="15.75" thickBot="1" x14ac:dyDescent="0.3">
      <c r="A213" s="1049"/>
      <c r="B213" s="1050"/>
      <c r="C213" s="1050"/>
      <c r="D213" s="1050"/>
      <c r="E213" s="1050"/>
      <c r="F213" s="1051"/>
      <c r="G213" s="1055"/>
      <c r="H213" s="1056"/>
      <c r="I213" s="1056"/>
      <c r="J213" s="1056"/>
      <c r="K213" s="1057"/>
    </row>
    <row r="214" spans="1:11" ht="15" customHeight="1" x14ac:dyDescent="0.25">
      <c r="A214" s="996" t="s">
        <v>606</v>
      </c>
      <c r="B214" s="997"/>
      <c r="C214" s="997"/>
      <c r="D214" s="997"/>
      <c r="E214" s="997"/>
      <c r="F214" s="998"/>
      <c r="G214" s="996" t="s">
        <v>607</v>
      </c>
      <c r="H214" s="997"/>
      <c r="I214" s="997"/>
      <c r="J214" s="997"/>
      <c r="K214" s="998"/>
    </row>
    <row r="215" spans="1:11" ht="15" customHeight="1" x14ac:dyDescent="0.25">
      <c r="A215" s="999"/>
      <c r="B215" s="1000"/>
      <c r="C215" s="1000"/>
      <c r="D215" s="1000"/>
      <c r="E215" s="1000"/>
      <c r="F215" s="1001"/>
      <c r="G215" s="999"/>
      <c r="H215" s="1000"/>
      <c r="I215" s="1000"/>
      <c r="J215" s="1000"/>
      <c r="K215" s="1001"/>
    </row>
    <row r="216" spans="1:11" ht="15" customHeight="1" x14ac:dyDescent="0.25">
      <c r="A216" s="999"/>
      <c r="B216" s="1000"/>
      <c r="C216" s="1000"/>
      <c r="D216" s="1000"/>
      <c r="E216" s="1000"/>
      <c r="F216" s="1001"/>
      <c r="G216" s="999"/>
      <c r="H216" s="1000"/>
      <c r="I216" s="1000"/>
      <c r="J216" s="1000"/>
      <c r="K216" s="1001"/>
    </row>
    <row r="217" spans="1:11" ht="15" customHeight="1" x14ac:dyDescent="0.25">
      <c r="A217" s="999"/>
      <c r="B217" s="1000"/>
      <c r="C217" s="1000"/>
      <c r="D217" s="1000"/>
      <c r="E217" s="1000"/>
      <c r="F217" s="1001"/>
      <c r="G217" s="999"/>
      <c r="H217" s="1000"/>
      <c r="I217" s="1000"/>
      <c r="J217" s="1000"/>
      <c r="K217" s="1001"/>
    </row>
    <row r="218" spans="1:11" ht="15" customHeight="1" x14ac:dyDescent="0.25">
      <c r="A218" s="999"/>
      <c r="B218" s="1000"/>
      <c r="C218" s="1000"/>
      <c r="D218" s="1000"/>
      <c r="E218" s="1000"/>
      <c r="F218" s="1001"/>
      <c r="G218" s="999"/>
      <c r="H218" s="1000"/>
      <c r="I218" s="1000"/>
      <c r="J218" s="1000"/>
      <c r="K218" s="1001"/>
    </row>
    <row r="219" spans="1:11" ht="15" customHeight="1" x14ac:dyDescent="0.25">
      <c r="A219" s="999"/>
      <c r="B219" s="1000"/>
      <c r="C219" s="1000"/>
      <c r="D219" s="1000"/>
      <c r="E219" s="1000"/>
      <c r="F219" s="1001"/>
      <c r="G219" s="999"/>
      <c r="H219" s="1000"/>
      <c r="I219" s="1000"/>
      <c r="J219" s="1000"/>
      <c r="K219" s="1001"/>
    </row>
    <row r="220" spans="1:11" ht="15" customHeight="1" x14ac:dyDescent="0.25">
      <c r="A220" s="999"/>
      <c r="B220" s="1000"/>
      <c r="C220" s="1000"/>
      <c r="D220" s="1000"/>
      <c r="E220" s="1000"/>
      <c r="F220" s="1001"/>
      <c r="G220" s="999"/>
      <c r="H220" s="1000"/>
      <c r="I220" s="1000"/>
      <c r="J220" s="1000"/>
      <c r="K220" s="1001"/>
    </row>
    <row r="221" spans="1:11" ht="15" customHeight="1" x14ac:dyDescent="0.25">
      <c r="A221" s="999"/>
      <c r="B221" s="1000"/>
      <c r="C221" s="1000"/>
      <c r="D221" s="1000"/>
      <c r="E221" s="1000"/>
      <c r="F221" s="1001"/>
      <c r="G221" s="999"/>
      <c r="H221" s="1000"/>
      <c r="I221" s="1000"/>
      <c r="J221" s="1000"/>
      <c r="K221" s="1001"/>
    </row>
    <row r="222" spans="1:11" ht="15" customHeight="1" x14ac:dyDescent="0.25">
      <c r="A222" s="999"/>
      <c r="B222" s="1000"/>
      <c r="C222" s="1000"/>
      <c r="D222" s="1000"/>
      <c r="E222" s="1000"/>
      <c r="F222" s="1001"/>
      <c r="G222" s="999"/>
      <c r="H222" s="1000"/>
      <c r="I222" s="1000"/>
      <c r="J222" s="1000"/>
      <c r="K222" s="1001"/>
    </row>
    <row r="223" spans="1:11" ht="15" customHeight="1" x14ac:dyDescent="0.25">
      <c r="A223" s="999"/>
      <c r="B223" s="1000"/>
      <c r="C223" s="1000"/>
      <c r="D223" s="1000"/>
      <c r="E223" s="1000"/>
      <c r="F223" s="1001"/>
      <c r="G223" s="999"/>
      <c r="H223" s="1000"/>
      <c r="I223" s="1000"/>
      <c r="J223" s="1000"/>
      <c r="K223" s="1001"/>
    </row>
    <row r="224" spans="1:11" ht="15" customHeight="1" x14ac:dyDescent="0.25">
      <c r="A224" s="999"/>
      <c r="B224" s="1000"/>
      <c r="C224" s="1000"/>
      <c r="D224" s="1000"/>
      <c r="E224" s="1000"/>
      <c r="F224" s="1001"/>
      <c r="G224" s="999"/>
      <c r="H224" s="1000"/>
      <c r="I224" s="1000"/>
      <c r="J224" s="1000"/>
      <c r="K224" s="1001"/>
    </row>
    <row r="225" spans="1:11" ht="15" customHeight="1" x14ac:dyDescent="0.25">
      <c r="A225" s="999"/>
      <c r="B225" s="1000"/>
      <c r="C225" s="1000"/>
      <c r="D225" s="1000"/>
      <c r="E225" s="1000"/>
      <c r="F225" s="1001"/>
      <c r="G225" s="999"/>
      <c r="H225" s="1000"/>
      <c r="I225" s="1000"/>
      <c r="J225" s="1000"/>
      <c r="K225" s="1001"/>
    </row>
    <row r="226" spans="1:11" ht="15" customHeight="1" x14ac:dyDescent="0.25">
      <c r="A226" s="999"/>
      <c r="B226" s="1000"/>
      <c r="C226" s="1000"/>
      <c r="D226" s="1000"/>
      <c r="E226" s="1000"/>
      <c r="F226" s="1001"/>
      <c r="G226" s="999"/>
      <c r="H226" s="1000"/>
      <c r="I226" s="1000"/>
      <c r="J226" s="1000"/>
      <c r="K226" s="1001"/>
    </row>
    <row r="227" spans="1:11" ht="15" customHeight="1" thickBot="1" x14ac:dyDescent="0.3">
      <c r="A227" s="999"/>
      <c r="B227" s="1000"/>
      <c r="C227" s="1000"/>
      <c r="D227" s="1000"/>
      <c r="E227" s="1000"/>
      <c r="F227" s="1001"/>
      <c r="G227" s="999"/>
      <c r="H227" s="1000"/>
      <c r="I227" s="1000"/>
      <c r="J227" s="1000"/>
      <c r="K227" s="1001"/>
    </row>
    <row r="228" spans="1:11" ht="15" customHeight="1" x14ac:dyDescent="0.25">
      <c r="A228" s="1046" t="s">
        <v>1037</v>
      </c>
      <c r="B228" s="1047"/>
      <c r="C228" s="1047"/>
      <c r="D228" s="1047"/>
      <c r="E228" s="1047"/>
      <c r="F228" s="1048"/>
      <c r="G228" s="1052" t="s">
        <v>1038</v>
      </c>
      <c r="H228" s="1053"/>
      <c r="I228" s="1053"/>
      <c r="J228" s="1053"/>
      <c r="K228" s="1054"/>
    </row>
    <row r="229" spans="1:11" ht="15" customHeight="1" thickBot="1" x14ac:dyDescent="0.3">
      <c r="A229" s="1049"/>
      <c r="B229" s="1050"/>
      <c r="C229" s="1050"/>
      <c r="D229" s="1050"/>
      <c r="E229" s="1050"/>
      <c r="F229" s="1051"/>
      <c r="G229" s="1055"/>
      <c r="H229" s="1056"/>
      <c r="I229" s="1056"/>
      <c r="J229" s="1056"/>
      <c r="K229" s="1057"/>
    </row>
    <row r="230" spans="1:11" ht="15" customHeight="1" x14ac:dyDescent="0.25">
      <c r="A230" s="996" t="s">
        <v>606</v>
      </c>
      <c r="B230" s="997"/>
      <c r="C230" s="997"/>
      <c r="D230" s="997"/>
      <c r="E230" s="997"/>
      <c r="F230" s="998"/>
      <c r="G230" s="996" t="s">
        <v>607</v>
      </c>
      <c r="H230" s="997"/>
      <c r="I230" s="997"/>
      <c r="J230" s="997"/>
      <c r="K230" s="998"/>
    </row>
    <row r="231" spans="1:11" ht="15" customHeight="1" x14ac:dyDescent="0.25">
      <c r="A231" s="999"/>
      <c r="B231" s="1000"/>
      <c r="C231" s="1000"/>
      <c r="D231" s="1000"/>
      <c r="E231" s="1000"/>
      <c r="F231" s="1001"/>
      <c r="G231" s="999"/>
      <c r="H231" s="1000"/>
      <c r="I231" s="1000"/>
      <c r="J231" s="1000"/>
      <c r="K231" s="1001"/>
    </row>
    <row r="232" spans="1:11" ht="15" customHeight="1" x14ac:dyDescent="0.25">
      <c r="A232" s="999"/>
      <c r="B232" s="1000"/>
      <c r="C232" s="1000"/>
      <c r="D232" s="1000"/>
      <c r="E232" s="1000"/>
      <c r="F232" s="1001"/>
      <c r="G232" s="999"/>
      <c r="H232" s="1000"/>
      <c r="I232" s="1000"/>
      <c r="J232" s="1000"/>
      <c r="K232" s="1001"/>
    </row>
    <row r="233" spans="1:11" ht="15" customHeight="1" x14ac:dyDescent="0.25">
      <c r="A233" s="999"/>
      <c r="B233" s="1000"/>
      <c r="C233" s="1000"/>
      <c r="D233" s="1000"/>
      <c r="E233" s="1000"/>
      <c r="F233" s="1001"/>
      <c r="G233" s="999"/>
      <c r="H233" s="1000"/>
      <c r="I233" s="1000"/>
      <c r="J233" s="1000"/>
      <c r="K233" s="1001"/>
    </row>
    <row r="234" spans="1:11" ht="15" customHeight="1" x14ac:dyDescent="0.25">
      <c r="A234" s="999"/>
      <c r="B234" s="1000"/>
      <c r="C234" s="1000"/>
      <c r="D234" s="1000"/>
      <c r="E234" s="1000"/>
      <c r="F234" s="1001"/>
      <c r="G234" s="999"/>
      <c r="H234" s="1000"/>
      <c r="I234" s="1000"/>
      <c r="J234" s="1000"/>
      <c r="K234" s="1001"/>
    </row>
    <row r="235" spans="1:11" ht="15" customHeight="1" x14ac:dyDescent="0.25">
      <c r="A235" s="999"/>
      <c r="B235" s="1000"/>
      <c r="C235" s="1000"/>
      <c r="D235" s="1000"/>
      <c r="E235" s="1000"/>
      <c r="F235" s="1001"/>
      <c r="G235" s="999"/>
      <c r="H235" s="1000"/>
      <c r="I235" s="1000"/>
      <c r="J235" s="1000"/>
      <c r="K235" s="1001"/>
    </row>
    <row r="236" spans="1:11" ht="15" customHeight="1" x14ac:dyDescent="0.25">
      <c r="A236" s="999"/>
      <c r="B236" s="1000"/>
      <c r="C236" s="1000"/>
      <c r="D236" s="1000"/>
      <c r="E236" s="1000"/>
      <c r="F236" s="1001"/>
      <c r="G236" s="999"/>
      <c r="H236" s="1000"/>
      <c r="I236" s="1000"/>
      <c r="J236" s="1000"/>
      <c r="K236" s="1001"/>
    </row>
    <row r="237" spans="1:11" ht="15" customHeight="1" x14ac:dyDescent="0.25">
      <c r="A237" s="999"/>
      <c r="B237" s="1000"/>
      <c r="C237" s="1000"/>
      <c r="D237" s="1000"/>
      <c r="E237" s="1000"/>
      <c r="F237" s="1001"/>
      <c r="G237" s="999"/>
      <c r="H237" s="1000"/>
      <c r="I237" s="1000"/>
      <c r="J237" s="1000"/>
      <c r="K237" s="1001"/>
    </row>
    <row r="238" spans="1:11" ht="15" customHeight="1" x14ac:dyDescent="0.25">
      <c r="A238" s="999"/>
      <c r="B238" s="1000"/>
      <c r="C238" s="1000"/>
      <c r="D238" s="1000"/>
      <c r="E238" s="1000"/>
      <c r="F238" s="1001"/>
      <c r="G238" s="999"/>
      <c r="H238" s="1000"/>
      <c r="I238" s="1000"/>
      <c r="J238" s="1000"/>
      <c r="K238" s="1001"/>
    </row>
    <row r="239" spans="1:11" ht="15" customHeight="1" x14ac:dyDescent="0.25">
      <c r="A239" s="999"/>
      <c r="B239" s="1000"/>
      <c r="C239" s="1000"/>
      <c r="D239" s="1000"/>
      <c r="E239" s="1000"/>
      <c r="F239" s="1001"/>
      <c r="G239" s="999"/>
      <c r="H239" s="1000"/>
      <c r="I239" s="1000"/>
      <c r="J239" s="1000"/>
      <c r="K239" s="1001"/>
    </row>
    <row r="240" spans="1:11" ht="15" customHeight="1" x14ac:dyDescent="0.25">
      <c r="A240" s="999"/>
      <c r="B240" s="1000"/>
      <c r="C240" s="1000"/>
      <c r="D240" s="1000"/>
      <c r="E240" s="1000"/>
      <c r="F240" s="1001"/>
      <c r="G240" s="999"/>
      <c r="H240" s="1000"/>
      <c r="I240" s="1000"/>
      <c r="J240" s="1000"/>
      <c r="K240" s="1001"/>
    </row>
    <row r="241" spans="1:11" ht="15" customHeight="1" x14ac:dyDescent="0.25">
      <c r="A241" s="999"/>
      <c r="B241" s="1000"/>
      <c r="C241" s="1000"/>
      <c r="D241" s="1000"/>
      <c r="E241" s="1000"/>
      <c r="F241" s="1001"/>
      <c r="G241" s="999"/>
      <c r="H241" s="1000"/>
      <c r="I241" s="1000"/>
      <c r="J241" s="1000"/>
      <c r="K241" s="1001"/>
    </row>
    <row r="242" spans="1:11" ht="15" customHeight="1" x14ac:dyDescent="0.25">
      <c r="A242" s="999"/>
      <c r="B242" s="1000"/>
      <c r="C242" s="1000"/>
      <c r="D242" s="1000"/>
      <c r="E242" s="1000"/>
      <c r="F242" s="1001"/>
      <c r="G242" s="999"/>
      <c r="H242" s="1000"/>
      <c r="I242" s="1000"/>
      <c r="J242" s="1000"/>
      <c r="K242" s="1001"/>
    </row>
    <row r="243" spans="1:11" ht="15" customHeight="1" thickBot="1" x14ac:dyDescent="0.3">
      <c r="A243" s="999"/>
      <c r="B243" s="1000"/>
      <c r="C243" s="1000"/>
      <c r="D243" s="1000"/>
      <c r="E243" s="1000"/>
      <c r="F243" s="1001"/>
      <c r="G243" s="999"/>
      <c r="H243" s="1000"/>
      <c r="I243" s="1000"/>
      <c r="J243" s="1000"/>
      <c r="K243" s="1001"/>
    </row>
    <row r="244" spans="1:11" ht="15" customHeight="1" x14ac:dyDescent="0.25">
      <c r="A244" s="1046" t="s">
        <v>1039</v>
      </c>
      <c r="B244" s="1047"/>
      <c r="C244" s="1047"/>
      <c r="D244" s="1047"/>
      <c r="E244" s="1047"/>
      <c r="F244" s="1048"/>
      <c r="G244" s="1052" t="s">
        <v>1040</v>
      </c>
      <c r="H244" s="1053"/>
      <c r="I244" s="1053"/>
      <c r="J244" s="1053"/>
      <c r="K244" s="1054"/>
    </row>
    <row r="245" spans="1:11" ht="15" customHeight="1" thickBot="1" x14ac:dyDescent="0.3">
      <c r="A245" s="1049"/>
      <c r="B245" s="1050"/>
      <c r="C245" s="1050"/>
      <c r="D245" s="1050"/>
      <c r="E245" s="1050"/>
      <c r="F245" s="1051"/>
      <c r="G245" s="1055"/>
      <c r="H245" s="1056"/>
      <c r="I245" s="1056"/>
      <c r="J245" s="1056"/>
      <c r="K245" s="1057"/>
    </row>
    <row r="246" spans="1:11" ht="15.75" hidden="1" thickBot="1" x14ac:dyDescent="0.3">
      <c r="A246" s="996" t="s">
        <v>608</v>
      </c>
      <c r="B246" s="997"/>
      <c r="C246" s="997"/>
      <c r="D246" s="997"/>
      <c r="E246" s="997"/>
      <c r="F246" s="998"/>
      <c r="G246" s="996" t="s">
        <v>609</v>
      </c>
      <c r="H246" s="997"/>
      <c r="I246" s="997"/>
      <c r="J246" s="997"/>
      <c r="K246" s="998"/>
    </row>
    <row r="247" spans="1:11" ht="15.75" hidden="1" thickBot="1" x14ac:dyDescent="0.3">
      <c r="A247" s="999"/>
      <c r="B247" s="1000"/>
      <c r="C247" s="1000"/>
      <c r="D247" s="1000"/>
      <c r="E247" s="1000"/>
      <c r="F247" s="1001"/>
      <c r="G247" s="999"/>
      <c r="H247" s="1000"/>
      <c r="I247" s="1000"/>
      <c r="J247" s="1000"/>
      <c r="K247" s="1001"/>
    </row>
    <row r="248" spans="1:11" ht="15.75" hidden="1" thickBot="1" x14ac:dyDescent="0.3">
      <c r="A248" s="999"/>
      <c r="B248" s="1000"/>
      <c r="C248" s="1000"/>
      <c r="D248" s="1000"/>
      <c r="E248" s="1000"/>
      <c r="F248" s="1001"/>
      <c r="G248" s="999"/>
      <c r="H248" s="1000"/>
      <c r="I248" s="1000"/>
      <c r="J248" s="1000"/>
      <c r="K248" s="1001"/>
    </row>
    <row r="249" spans="1:11" ht="15.75" hidden="1" thickBot="1" x14ac:dyDescent="0.3">
      <c r="A249" s="999"/>
      <c r="B249" s="1000"/>
      <c r="C249" s="1000"/>
      <c r="D249" s="1000"/>
      <c r="E249" s="1000"/>
      <c r="F249" s="1001"/>
      <c r="G249" s="999"/>
      <c r="H249" s="1000"/>
      <c r="I249" s="1000"/>
      <c r="J249" s="1000"/>
      <c r="K249" s="1001"/>
    </row>
    <row r="250" spans="1:11" ht="15.75" hidden="1" thickBot="1" x14ac:dyDescent="0.3">
      <c r="A250" s="999"/>
      <c r="B250" s="1000"/>
      <c r="C250" s="1000"/>
      <c r="D250" s="1000"/>
      <c r="E250" s="1000"/>
      <c r="F250" s="1001"/>
      <c r="G250" s="999"/>
      <c r="H250" s="1000"/>
      <c r="I250" s="1000"/>
      <c r="J250" s="1000"/>
      <c r="K250" s="1001"/>
    </row>
    <row r="251" spans="1:11" ht="15.75" hidden="1" thickBot="1" x14ac:dyDescent="0.3">
      <c r="A251" s="999"/>
      <c r="B251" s="1000"/>
      <c r="C251" s="1000"/>
      <c r="D251" s="1000"/>
      <c r="E251" s="1000"/>
      <c r="F251" s="1001"/>
      <c r="G251" s="999"/>
      <c r="H251" s="1000"/>
      <c r="I251" s="1000"/>
      <c r="J251" s="1000"/>
      <c r="K251" s="1001"/>
    </row>
    <row r="252" spans="1:11" ht="15.75" hidden="1" thickBot="1" x14ac:dyDescent="0.3">
      <c r="A252" s="999"/>
      <c r="B252" s="1000"/>
      <c r="C252" s="1000"/>
      <c r="D252" s="1000"/>
      <c r="E252" s="1000"/>
      <c r="F252" s="1001"/>
      <c r="G252" s="999"/>
      <c r="H252" s="1000"/>
      <c r="I252" s="1000"/>
      <c r="J252" s="1000"/>
      <c r="K252" s="1001"/>
    </row>
    <row r="253" spans="1:11" ht="15.75" hidden="1" thickBot="1" x14ac:dyDescent="0.3">
      <c r="A253" s="999"/>
      <c r="B253" s="1000"/>
      <c r="C253" s="1000"/>
      <c r="D253" s="1000"/>
      <c r="E253" s="1000"/>
      <c r="F253" s="1001"/>
      <c r="G253" s="999"/>
      <c r="H253" s="1000"/>
      <c r="I253" s="1000"/>
      <c r="J253" s="1000"/>
      <c r="K253" s="1001"/>
    </row>
    <row r="254" spans="1:11" ht="15.75" hidden="1" thickBot="1" x14ac:dyDescent="0.3">
      <c r="A254" s="999"/>
      <c r="B254" s="1000"/>
      <c r="C254" s="1000"/>
      <c r="D254" s="1000"/>
      <c r="E254" s="1000"/>
      <c r="F254" s="1001"/>
      <c r="G254" s="999"/>
      <c r="H254" s="1000"/>
      <c r="I254" s="1000"/>
      <c r="J254" s="1000"/>
      <c r="K254" s="1001"/>
    </row>
    <row r="255" spans="1:11" ht="15.75" hidden="1" thickBot="1" x14ac:dyDescent="0.3">
      <c r="A255" s="999"/>
      <c r="B255" s="1000"/>
      <c r="C255" s="1000"/>
      <c r="D255" s="1000"/>
      <c r="E255" s="1000"/>
      <c r="F255" s="1001"/>
      <c r="G255" s="999"/>
      <c r="H255" s="1000"/>
      <c r="I255" s="1000"/>
      <c r="J255" s="1000"/>
      <c r="K255" s="1001"/>
    </row>
    <row r="256" spans="1:11" ht="15.75" hidden="1" thickBot="1" x14ac:dyDescent="0.3">
      <c r="A256" s="999"/>
      <c r="B256" s="1000"/>
      <c r="C256" s="1000"/>
      <c r="D256" s="1000"/>
      <c r="E256" s="1000"/>
      <c r="F256" s="1001"/>
      <c r="G256" s="999"/>
      <c r="H256" s="1000"/>
      <c r="I256" s="1000"/>
      <c r="J256" s="1000"/>
      <c r="K256" s="1001"/>
    </row>
    <row r="257" spans="1:11" ht="15.75" hidden="1" thickBot="1" x14ac:dyDescent="0.3">
      <c r="A257" s="999"/>
      <c r="B257" s="1000"/>
      <c r="C257" s="1000"/>
      <c r="D257" s="1000"/>
      <c r="E257" s="1000"/>
      <c r="F257" s="1001"/>
      <c r="G257" s="999"/>
      <c r="H257" s="1000"/>
      <c r="I257" s="1000"/>
      <c r="J257" s="1000"/>
      <c r="K257" s="1001"/>
    </row>
    <row r="258" spans="1:11" ht="15.75" hidden="1" thickBot="1" x14ac:dyDescent="0.3">
      <c r="A258" s="999"/>
      <c r="B258" s="1000"/>
      <c r="C258" s="1000"/>
      <c r="D258" s="1000"/>
      <c r="E258" s="1000"/>
      <c r="F258" s="1001"/>
      <c r="G258" s="999"/>
      <c r="H258" s="1000"/>
      <c r="I258" s="1000"/>
      <c r="J258" s="1000"/>
      <c r="K258" s="1001"/>
    </row>
    <row r="259" spans="1:11" ht="15.75" hidden="1" thickBot="1" x14ac:dyDescent="0.3">
      <c r="A259" s="999"/>
      <c r="B259" s="1000"/>
      <c r="C259" s="1000"/>
      <c r="D259" s="1000"/>
      <c r="E259" s="1000"/>
      <c r="F259" s="1001"/>
      <c r="G259" s="999"/>
      <c r="H259" s="1000"/>
      <c r="I259" s="1000"/>
      <c r="J259" s="1000"/>
      <c r="K259" s="1001"/>
    </row>
    <row r="260" spans="1:11" ht="15.75" hidden="1" thickBot="1" x14ac:dyDescent="0.3">
      <c r="A260" s="1052" t="s">
        <v>670</v>
      </c>
      <c r="B260" s="1053"/>
      <c r="C260" s="1053"/>
      <c r="D260" s="1053"/>
      <c r="E260" s="1053"/>
      <c r="F260" s="1054"/>
      <c r="G260" s="1052" t="s">
        <v>671</v>
      </c>
      <c r="H260" s="1053"/>
      <c r="I260" s="1053"/>
      <c r="J260" s="1053"/>
      <c r="K260" s="1054"/>
    </row>
    <row r="261" spans="1:11" ht="15.75" hidden="1" thickBot="1" x14ac:dyDescent="0.3">
      <c r="A261" s="1055"/>
      <c r="B261" s="1056"/>
      <c r="C261" s="1056"/>
      <c r="D261" s="1056"/>
      <c r="E261" s="1056"/>
      <c r="F261" s="1057"/>
      <c r="G261" s="1055"/>
      <c r="H261" s="1056"/>
      <c r="I261" s="1056"/>
      <c r="J261" s="1056"/>
      <c r="K261" s="1057"/>
    </row>
    <row r="262" spans="1:11" ht="15.75" hidden="1" thickBot="1" x14ac:dyDescent="0.3">
      <c r="A262" s="999" t="s">
        <v>545</v>
      </c>
      <c r="B262" s="1000"/>
      <c r="C262" s="1000"/>
      <c r="D262" s="1000"/>
      <c r="E262" s="1000"/>
      <c r="F262" s="1001"/>
      <c r="G262" s="999" t="s">
        <v>546</v>
      </c>
      <c r="H262" s="1000"/>
      <c r="I262" s="1000"/>
      <c r="J262" s="1000"/>
      <c r="K262" s="1001"/>
    </row>
    <row r="263" spans="1:11" ht="15.75" hidden="1" thickBot="1" x14ac:dyDescent="0.3">
      <c r="A263" s="999"/>
      <c r="B263" s="1000"/>
      <c r="C263" s="1000"/>
      <c r="D263" s="1000"/>
      <c r="E263" s="1000"/>
      <c r="F263" s="1001"/>
      <c r="G263" s="999"/>
      <c r="H263" s="1000"/>
      <c r="I263" s="1000"/>
      <c r="J263" s="1000"/>
      <c r="K263" s="1001"/>
    </row>
    <row r="264" spans="1:11" ht="15.75" hidden="1" thickBot="1" x14ac:dyDescent="0.3">
      <c r="A264" s="999"/>
      <c r="B264" s="1000"/>
      <c r="C264" s="1000"/>
      <c r="D264" s="1000"/>
      <c r="E264" s="1000"/>
      <c r="F264" s="1001"/>
      <c r="G264" s="999"/>
      <c r="H264" s="1000"/>
      <c r="I264" s="1000"/>
      <c r="J264" s="1000"/>
      <c r="K264" s="1001"/>
    </row>
    <row r="265" spans="1:11" ht="15.75" hidden="1" thickBot="1" x14ac:dyDescent="0.3">
      <c r="A265" s="999"/>
      <c r="B265" s="1000"/>
      <c r="C265" s="1000"/>
      <c r="D265" s="1000"/>
      <c r="E265" s="1000"/>
      <c r="F265" s="1001"/>
      <c r="G265" s="999"/>
      <c r="H265" s="1000"/>
      <c r="I265" s="1000"/>
      <c r="J265" s="1000"/>
      <c r="K265" s="1001"/>
    </row>
    <row r="266" spans="1:11" ht="15.75" hidden="1" thickBot="1" x14ac:dyDescent="0.3">
      <c r="A266" s="999"/>
      <c r="B266" s="1000"/>
      <c r="C266" s="1000"/>
      <c r="D266" s="1000"/>
      <c r="E266" s="1000"/>
      <c r="F266" s="1001"/>
      <c r="G266" s="999"/>
      <c r="H266" s="1000"/>
      <c r="I266" s="1000"/>
      <c r="J266" s="1000"/>
      <c r="K266" s="1001"/>
    </row>
    <row r="267" spans="1:11" ht="15.75" hidden="1" thickBot="1" x14ac:dyDescent="0.3">
      <c r="A267" s="999"/>
      <c r="B267" s="1000"/>
      <c r="C267" s="1000"/>
      <c r="D267" s="1000"/>
      <c r="E267" s="1000"/>
      <c r="F267" s="1001"/>
      <c r="G267" s="999"/>
      <c r="H267" s="1000"/>
      <c r="I267" s="1000"/>
      <c r="J267" s="1000"/>
      <c r="K267" s="1001"/>
    </row>
    <row r="268" spans="1:11" ht="15.75" hidden="1" thickBot="1" x14ac:dyDescent="0.3">
      <c r="A268" s="999"/>
      <c r="B268" s="1000"/>
      <c r="C268" s="1000"/>
      <c r="D268" s="1000"/>
      <c r="E268" s="1000"/>
      <c r="F268" s="1001"/>
      <c r="G268" s="999"/>
      <c r="H268" s="1000"/>
      <c r="I268" s="1000"/>
      <c r="J268" s="1000"/>
      <c r="K268" s="1001"/>
    </row>
    <row r="269" spans="1:11" ht="15.75" hidden="1" thickBot="1" x14ac:dyDescent="0.3">
      <c r="A269" s="999"/>
      <c r="B269" s="1000"/>
      <c r="C269" s="1000"/>
      <c r="D269" s="1000"/>
      <c r="E269" s="1000"/>
      <c r="F269" s="1001"/>
      <c r="G269" s="999"/>
      <c r="H269" s="1000"/>
      <c r="I269" s="1000"/>
      <c r="J269" s="1000"/>
      <c r="K269" s="1001"/>
    </row>
    <row r="270" spans="1:11" ht="15.75" hidden="1" thickBot="1" x14ac:dyDescent="0.3">
      <c r="A270" s="999"/>
      <c r="B270" s="1000"/>
      <c r="C270" s="1000"/>
      <c r="D270" s="1000"/>
      <c r="E270" s="1000"/>
      <c r="F270" s="1001"/>
      <c r="G270" s="999"/>
      <c r="H270" s="1000"/>
      <c r="I270" s="1000"/>
      <c r="J270" s="1000"/>
      <c r="K270" s="1001"/>
    </row>
    <row r="271" spans="1:11" ht="15.75" hidden="1" thickBot="1" x14ac:dyDescent="0.3">
      <c r="A271" s="999"/>
      <c r="B271" s="1000"/>
      <c r="C271" s="1000"/>
      <c r="D271" s="1000"/>
      <c r="E271" s="1000"/>
      <c r="F271" s="1001"/>
      <c r="G271" s="999"/>
      <c r="H271" s="1000"/>
      <c r="I271" s="1000"/>
      <c r="J271" s="1000"/>
      <c r="K271" s="1001"/>
    </row>
    <row r="272" spans="1:11" ht="15.75" hidden="1" thickBot="1" x14ac:dyDescent="0.3">
      <c r="A272" s="999"/>
      <c r="B272" s="1000"/>
      <c r="C272" s="1000"/>
      <c r="D272" s="1000"/>
      <c r="E272" s="1000"/>
      <c r="F272" s="1001"/>
      <c r="G272" s="999"/>
      <c r="H272" s="1000"/>
      <c r="I272" s="1000"/>
      <c r="J272" s="1000"/>
      <c r="K272" s="1001"/>
    </row>
    <row r="273" spans="1:11" ht="15.75" hidden="1" thickBot="1" x14ac:dyDescent="0.3">
      <c r="A273" s="999"/>
      <c r="B273" s="1000"/>
      <c r="C273" s="1000"/>
      <c r="D273" s="1000"/>
      <c r="E273" s="1000"/>
      <c r="F273" s="1001"/>
      <c r="G273" s="999"/>
      <c r="H273" s="1000"/>
      <c r="I273" s="1000"/>
      <c r="J273" s="1000"/>
      <c r="K273" s="1001"/>
    </row>
    <row r="274" spans="1:11" ht="15.75" hidden="1" thickBot="1" x14ac:dyDescent="0.3">
      <c r="A274" s="999"/>
      <c r="B274" s="1000"/>
      <c r="C274" s="1000"/>
      <c r="D274" s="1000"/>
      <c r="E274" s="1000"/>
      <c r="F274" s="1001"/>
      <c r="G274" s="999"/>
      <c r="H274" s="1000"/>
      <c r="I274" s="1000"/>
      <c r="J274" s="1000"/>
      <c r="K274" s="1001"/>
    </row>
    <row r="275" spans="1:11" ht="15.75" hidden="1" thickBot="1" x14ac:dyDescent="0.3">
      <c r="A275" s="999"/>
      <c r="B275" s="1000"/>
      <c r="C275" s="1000"/>
      <c r="D275" s="1000"/>
      <c r="E275" s="1000"/>
      <c r="F275" s="1001"/>
      <c r="G275" s="999"/>
      <c r="H275" s="1000"/>
      <c r="I275" s="1000"/>
      <c r="J275" s="1000"/>
      <c r="K275" s="1001"/>
    </row>
    <row r="276" spans="1:11" ht="15.75" hidden="1" thickBot="1" x14ac:dyDescent="0.3">
      <c r="A276" s="1046" t="s">
        <v>672</v>
      </c>
      <c r="B276" s="1047"/>
      <c r="C276" s="1047"/>
      <c r="D276" s="1047"/>
      <c r="E276" s="1047"/>
      <c r="F276" s="1048"/>
      <c r="G276" s="1052" t="s">
        <v>673</v>
      </c>
      <c r="H276" s="1053"/>
      <c r="I276" s="1053"/>
      <c r="J276" s="1053"/>
      <c r="K276" s="1054"/>
    </row>
    <row r="277" spans="1:11" ht="15.75" hidden="1" thickBot="1" x14ac:dyDescent="0.3">
      <c r="A277" s="1049"/>
      <c r="B277" s="1050"/>
      <c r="C277" s="1050"/>
      <c r="D277" s="1050"/>
      <c r="E277" s="1050"/>
      <c r="F277" s="1051"/>
      <c r="G277" s="1055"/>
      <c r="H277" s="1056"/>
      <c r="I277" s="1056"/>
      <c r="J277" s="1056"/>
      <c r="K277" s="1057"/>
    </row>
    <row r="278" spans="1:11" ht="15.75" hidden="1" thickBot="1" x14ac:dyDescent="0.3">
      <c r="A278" s="996" t="s">
        <v>606</v>
      </c>
      <c r="B278" s="997"/>
      <c r="C278" s="997"/>
      <c r="D278" s="997"/>
      <c r="E278" s="997"/>
      <c r="F278" s="998"/>
      <c r="G278" s="996" t="s">
        <v>607</v>
      </c>
      <c r="H278" s="997"/>
      <c r="I278" s="997"/>
      <c r="J278" s="997"/>
      <c r="K278" s="998"/>
    </row>
    <row r="279" spans="1:11" ht="15.75" hidden="1" thickBot="1" x14ac:dyDescent="0.3">
      <c r="A279" s="999"/>
      <c r="B279" s="1000"/>
      <c r="C279" s="1000"/>
      <c r="D279" s="1000"/>
      <c r="E279" s="1000"/>
      <c r="F279" s="1001"/>
      <c r="G279" s="999"/>
      <c r="H279" s="1000"/>
      <c r="I279" s="1000"/>
      <c r="J279" s="1000"/>
      <c r="K279" s="1001"/>
    </row>
    <row r="280" spans="1:11" ht="15.75" hidden="1" thickBot="1" x14ac:dyDescent="0.3">
      <c r="A280" s="999"/>
      <c r="B280" s="1000"/>
      <c r="C280" s="1000"/>
      <c r="D280" s="1000"/>
      <c r="E280" s="1000"/>
      <c r="F280" s="1001"/>
      <c r="G280" s="999"/>
      <c r="H280" s="1000"/>
      <c r="I280" s="1000"/>
      <c r="J280" s="1000"/>
      <c r="K280" s="1001"/>
    </row>
    <row r="281" spans="1:11" ht="15.75" hidden="1" thickBot="1" x14ac:dyDescent="0.3">
      <c r="A281" s="999"/>
      <c r="B281" s="1000"/>
      <c r="C281" s="1000"/>
      <c r="D281" s="1000"/>
      <c r="E281" s="1000"/>
      <c r="F281" s="1001"/>
      <c r="G281" s="999"/>
      <c r="H281" s="1000"/>
      <c r="I281" s="1000"/>
      <c r="J281" s="1000"/>
      <c r="K281" s="1001"/>
    </row>
    <row r="282" spans="1:11" ht="15.75" hidden="1" thickBot="1" x14ac:dyDescent="0.3">
      <c r="A282" s="999"/>
      <c r="B282" s="1000"/>
      <c r="C282" s="1000"/>
      <c r="D282" s="1000"/>
      <c r="E282" s="1000"/>
      <c r="F282" s="1001"/>
      <c r="G282" s="999"/>
      <c r="H282" s="1000"/>
      <c r="I282" s="1000"/>
      <c r="J282" s="1000"/>
      <c r="K282" s="1001"/>
    </row>
    <row r="283" spans="1:11" ht="15.75" hidden="1" thickBot="1" x14ac:dyDescent="0.3">
      <c r="A283" s="999"/>
      <c r="B283" s="1000"/>
      <c r="C283" s="1000"/>
      <c r="D283" s="1000"/>
      <c r="E283" s="1000"/>
      <c r="F283" s="1001"/>
      <c r="G283" s="999"/>
      <c r="H283" s="1000"/>
      <c r="I283" s="1000"/>
      <c r="J283" s="1000"/>
      <c r="K283" s="1001"/>
    </row>
    <row r="284" spans="1:11" ht="15.75" hidden="1" thickBot="1" x14ac:dyDescent="0.3">
      <c r="A284" s="999"/>
      <c r="B284" s="1000"/>
      <c r="C284" s="1000"/>
      <c r="D284" s="1000"/>
      <c r="E284" s="1000"/>
      <c r="F284" s="1001"/>
      <c r="G284" s="999"/>
      <c r="H284" s="1000"/>
      <c r="I284" s="1000"/>
      <c r="J284" s="1000"/>
      <c r="K284" s="1001"/>
    </row>
    <row r="285" spans="1:11" ht="15.75" hidden="1" thickBot="1" x14ac:dyDescent="0.3">
      <c r="A285" s="999"/>
      <c r="B285" s="1000"/>
      <c r="C285" s="1000"/>
      <c r="D285" s="1000"/>
      <c r="E285" s="1000"/>
      <c r="F285" s="1001"/>
      <c r="G285" s="999"/>
      <c r="H285" s="1000"/>
      <c r="I285" s="1000"/>
      <c r="J285" s="1000"/>
      <c r="K285" s="1001"/>
    </row>
    <row r="286" spans="1:11" ht="15.75" hidden="1" thickBot="1" x14ac:dyDescent="0.3">
      <c r="A286" s="999"/>
      <c r="B286" s="1000"/>
      <c r="C286" s="1000"/>
      <c r="D286" s="1000"/>
      <c r="E286" s="1000"/>
      <c r="F286" s="1001"/>
      <c r="G286" s="999"/>
      <c r="H286" s="1000"/>
      <c r="I286" s="1000"/>
      <c r="J286" s="1000"/>
      <c r="K286" s="1001"/>
    </row>
    <row r="287" spans="1:11" ht="15.75" hidden="1" thickBot="1" x14ac:dyDescent="0.3">
      <c r="A287" s="999"/>
      <c r="B287" s="1000"/>
      <c r="C287" s="1000"/>
      <c r="D287" s="1000"/>
      <c r="E287" s="1000"/>
      <c r="F287" s="1001"/>
      <c r="G287" s="999"/>
      <c r="H287" s="1000"/>
      <c r="I287" s="1000"/>
      <c r="J287" s="1000"/>
      <c r="K287" s="1001"/>
    </row>
    <row r="288" spans="1:11" ht="15.75" hidden="1" thickBot="1" x14ac:dyDescent="0.3">
      <c r="A288" s="999"/>
      <c r="B288" s="1000"/>
      <c r="C288" s="1000"/>
      <c r="D288" s="1000"/>
      <c r="E288" s="1000"/>
      <c r="F288" s="1001"/>
      <c r="G288" s="999"/>
      <c r="H288" s="1000"/>
      <c r="I288" s="1000"/>
      <c r="J288" s="1000"/>
      <c r="K288" s="1001"/>
    </row>
    <row r="289" spans="1:11" ht="15.75" hidden="1" thickBot="1" x14ac:dyDescent="0.3">
      <c r="A289" s="999"/>
      <c r="B289" s="1000"/>
      <c r="C289" s="1000"/>
      <c r="D289" s="1000"/>
      <c r="E289" s="1000"/>
      <c r="F289" s="1001"/>
      <c r="G289" s="999"/>
      <c r="H289" s="1000"/>
      <c r="I289" s="1000"/>
      <c r="J289" s="1000"/>
      <c r="K289" s="1001"/>
    </row>
    <row r="290" spans="1:11" ht="15.75" hidden="1" thickBot="1" x14ac:dyDescent="0.3">
      <c r="A290" s="999"/>
      <c r="B290" s="1000"/>
      <c r="C290" s="1000"/>
      <c r="D290" s="1000"/>
      <c r="E290" s="1000"/>
      <c r="F290" s="1001"/>
      <c r="G290" s="999"/>
      <c r="H290" s="1000"/>
      <c r="I290" s="1000"/>
      <c r="J290" s="1000"/>
      <c r="K290" s="1001"/>
    </row>
    <row r="291" spans="1:11" ht="15.75" hidden="1" thickBot="1" x14ac:dyDescent="0.3">
      <c r="A291" s="999"/>
      <c r="B291" s="1000"/>
      <c r="C291" s="1000"/>
      <c r="D291" s="1000"/>
      <c r="E291" s="1000"/>
      <c r="F291" s="1001"/>
      <c r="G291" s="999"/>
      <c r="H291" s="1000"/>
      <c r="I291" s="1000"/>
      <c r="J291" s="1000"/>
      <c r="K291" s="1001"/>
    </row>
    <row r="292" spans="1:11" ht="15.75" hidden="1" thickBot="1" x14ac:dyDescent="0.3">
      <c r="A292" s="1046" t="s">
        <v>654</v>
      </c>
      <c r="B292" s="1047"/>
      <c r="C292" s="1047"/>
      <c r="D292" s="1047"/>
      <c r="E292" s="1047"/>
      <c r="F292" s="1048"/>
      <c r="G292" s="1052" t="s">
        <v>659</v>
      </c>
      <c r="H292" s="1053"/>
      <c r="I292" s="1053"/>
      <c r="J292" s="1053"/>
      <c r="K292" s="1054"/>
    </row>
    <row r="293" spans="1:11" ht="15.75" hidden="1" thickBot="1" x14ac:dyDescent="0.3">
      <c r="A293" s="1049"/>
      <c r="B293" s="1050"/>
      <c r="C293" s="1050"/>
      <c r="D293" s="1050"/>
      <c r="E293" s="1050"/>
      <c r="F293" s="1051"/>
      <c r="G293" s="1055"/>
      <c r="H293" s="1056"/>
      <c r="I293" s="1056"/>
      <c r="J293" s="1056"/>
      <c r="K293" s="1057"/>
    </row>
    <row r="294" spans="1:11" x14ac:dyDescent="0.25">
      <c r="A294" s="996" t="s">
        <v>608</v>
      </c>
      <c r="B294" s="997"/>
      <c r="C294" s="997"/>
      <c r="D294" s="997"/>
      <c r="E294" s="997"/>
      <c r="F294" s="998"/>
      <c r="G294" s="996" t="s">
        <v>609</v>
      </c>
      <c r="H294" s="997"/>
      <c r="I294" s="997"/>
      <c r="J294" s="997"/>
      <c r="K294" s="998"/>
    </row>
    <row r="295" spans="1:11" x14ac:dyDescent="0.25">
      <c r="A295" s="999"/>
      <c r="B295" s="1000"/>
      <c r="C295" s="1000"/>
      <c r="D295" s="1000"/>
      <c r="E295" s="1000"/>
      <c r="F295" s="1001"/>
      <c r="G295" s="999"/>
      <c r="H295" s="1000"/>
      <c r="I295" s="1000"/>
      <c r="J295" s="1000"/>
      <c r="K295" s="1001"/>
    </row>
    <row r="296" spans="1:11" x14ac:dyDescent="0.25">
      <c r="A296" s="999"/>
      <c r="B296" s="1000"/>
      <c r="C296" s="1000"/>
      <c r="D296" s="1000"/>
      <c r="E296" s="1000"/>
      <c r="F296" s="1001"/>
      <c r="G296" s="999"/>
      <c r="H296" s="1000"/>
      <c r="I296" s="1000"/>
      <c r="J296" s="1000"/>
      <c r="K296" s="1001"/>
    </row>
    <row r="297" spans="1:11" x14ac:dyDescent="0.25">
      <c r="A297" s="999"/>
      <c r="B297" s="1000"/>
      <c r="C297" s="1000"/>
      <c r="D297" s="1000"/>
      <c r="E297" s="1000"/>
      <c r="F297" s="1001"/>
      <c r="G297" s="999"/>
      <c r="H297" s="1000"/>
      <c r="I297" s="1000"/>
      <c r="J297" s="1000"/>
      <c r="K297" s="1001"/>
    </row>
    <row r="298" spans="1:11" x14ac:dyDescent="0.25">
      <c r="A298" s="999"/>
      <c r="B298" s="1000"/>
      <c r="C298" s="1000"/>
      <c r="D298" s="1000"/>
      <c r="E298" s="1000"/>
      <c r="F298" s="1001"/>
      <c r="G298" s="999"/>
      <c r="H298" s="1000"/>
      <c r="I298" s="1000"/>
      <c r="J298" s="1000"/>
      <c r="K298" s="1001"/>
    </row>
    <row r="299" spans="1:11" x14ac:dyDescent="0.25">
      <c r="A299" s="999"/>
      <c r="B299" s="1000"/>
      <c r="C299" s="1000"/>
      <c r="D299" s="1000"/>
      <c r="E299" s="1000"/>
      <c r="F299" s="1001"/>
      <c r="G299" s="999"/>
      <c r="H299" s="1000"/>
      <c r="I299" s="1000"/>
      <c r="J299" s="1000"/>
      <c r="K299" s="1001"/>
    </row>
    <row r="300" spans="1:11" x14ac:dyDescent="0.25">
      <c r="A300" s="999"/>
      <c r="B300" s="1000"/>
      <c r="C300" s="1000"/>
      <c r="D300" s="1000"/>
      <c r="E300" s="1000"/>
      <c r="F300" s="1001"/>
      <c r="G300" s="999"/>
      <c r="H300" s="1000"/>
      <c r="I300" s="1000"/>
      <c r="J300" s="1000"/>
      <c r="K300" s="1001"/>
    </row>
    <row r="301" spans="1:11" x14ac:dyDescent="0.25">
      <c r="A301" s="999"/>
      <c r="B301" s="1000"/>
      <c r="C301" s="1000"/>
      <c r="D301" s="1000"/>
      <c r="E301" s="1000"/>
      <c r="F301" s="1001"/>
      <c r="G301" s="999"/>
      <c r="H301" s="1000"/>
      <c r="I301" s="1000"/>
      <c r="J301" s="1000"/>
      <c r="K301" s="1001"/>
    </row>
    <row r="302" spans="1:11" x14ac:dyDescent="0.25">
      <c r="A302" s="999"/>
      <c r="B302" s="1000"/>
      <c r="C302" s="1000"/>
      <c r="D302" s="1000"/>
      <c r="E302" s="1000"/>
      <c r="F302" s="1001"/>
      <c r="G302" s="999"/>
      <c r="H302" s="1000"/>
      <c r="I302" s="1000"/>
      <c r="J302" s="1000"/>
      <c r="K302" s="1001"/>
    </row>
    <row r="303" spans="1:11" x14ac:dyDescent="0.25">
      <c r="A303" s="999"/>
      <c r="B303" s="1000"/>
      <c r="C303" s="1000"/>
      <c r="D303" s="1000"/>
      <c r="E303" s="1000"/>
      <c r="F303" s="1001"/>
      <c r="G303" s="999"/>
      <c r="H303" s="1000"/>
      <c r="I303" s="1000"/>
      <c r="J303" s="1000"/>
      <c r="K303" s="1001"/>
    </row>
    <row r="304" spans="1:11" x14ac:dyDescent="0.25">
      <c r="A304" s="999"/>
      <c r="B304" s="1000"/>
      <c r="C304" s="1000"/>
      <c r="D304" s="1000"/>
      <c r="E304" s="1000"/>
      <c r="F304" s="1001"/>
      <c r="G304" s="999"/>
      <c r="H304" s="1000"/>
      <c r="I304" s="1000"/>
      <c r="J304" s="1000"/>
      <c r="K304" s="1001"/>
    </row>
    <row r="305" spans="1:11" x14ac:dyDescent="0.25">
      <c r="A305" s="999"/>
      <c r="B305" s="1000"/>
      <c r="C305" s="1000"/>
      <c r="D305" s="1000"/>
      <c r="E305" s="1000"/>
      <c r="F305" s="1001"/>
      <c r="G305" s="999"/>
      <c r="H305" s="1000"/>
      <c r="I305" s="1000"/>
      <c r="J305" s="1000"/>
      <c r="K305" s="1001"/>
    </row>
    <row r="306" spans="1:11" x14ac:dyDescent="0.25">
      <c r="A306" s="999"/>
      <c r="B306" s="1000"/>
      <c r="C306" s="1000"/>
      <c r="D306" s="1000"/>
      <c r="E306" s="1000"/>
      <c r="F306" s="1001"/>
      <c r="G306" s="999"/>
      <c r="H306" s="1000"/>
      <c r="I306" s="1000"/>
      <c r="J306" s="1000"/>
      <c r="K306" s="1001"/>
    </row>
    <row r="307" spans="1:11" ht="15.75" thickBot="1" x14ac:dyDescent="0.3">
      <c r="A307" s="999"/>
      <c r="B307" s="1000"/>
      <c r="C307" s="1000"/>
      <c r="D307" s="1000"/>
      <c r="E307" s="1000"/>
      <c r="F307" s="1001"/>
      <c r="G307" s="999"/>
      <c r="H307" s="1000"/>
      <c r="I307" s="1000"/>
      <c r="J307" s="1000"/>
      <c r="K307" s="1001"/>
    </row>
    <row r="308" spans="1:11" x14ac:dyDescent="0.25">
      <c r="A308" s="1052" t="s">
        <v>1041</v>
      </c>
      <c r="B308" s="1053"/>
      <c r="C308" s="1053"/>
      <c r="D308" s="1053"/>
      <c r="E308" s="1053"/>
      <c r="F308" s="1054"/>
      <c r="G308" s="1052" t="s">
        <v>1042</v>
      </c>
      <c r="H308" s="1053"/>
      <c r="I308" s="1053"/>
      <c r="J308" s="1053"/>
      <c r="K308" s="1054"/>
    </row>
    <row r="309" spans="1:11" ht="15.75" thickBot="1" x14ac:dyDescent="0.3">
      <c r="A309" s="1055"/>
      <c r="B309" s="1056"/>
      <c r="C309" s="1056"/>
      <c r="D309" s="1056"/>
      <c r="E309" s="1056"/>
      <c r="F309" s="1057"/>
      <c r="G309" s="1055"/>
      <c r="H309" s="1056"/>
      <c r="I309" s="1056"/>
      <c r="J309" s="1056"/>
      <c r="K309" s="1057"/>
    </row>
    <row r="310" spans="1:11" x14ac:dyDescent="0.25">
      <c r="A310" s="996" t="s">
        <v>608</v>
      </c>
      <c r="B310" s="997"/>
      <c r="C310" s="997"/>
      <c r="D310" s="997"/>
      <c r="E310" s="997"/>
      <c r="F310" s="998"/>
      <c r="G310" s="996" t="s">
        <v>609</v>
      </c>
      <c r="H310" s="997"/>
      <c r="I310" s="997"/>
      <c r="J310" s="997"/>
      <c r="K310" s="998"/>
    </row>
    <row r="311" spans="1:11" x14ac:dyDescent="0.25">
      <c r="A311" s="999"/>
      <c r="B311" s="1000"/>
      <c r="C311" s="1000"/>
      <c r="D311" s="1000"/>
      <c r="E311" s="1000"/>
      <c r="F311" s="1001"/>
      <c r="G311" s="999"/>
      <c r="H311" s="1000"/>
      <c r="I311" s="1000"/>
      <c r="J311" s="1000"/>
      <c r="K311" s="1001"/>
    </row>
    <row r="312" spans="1:11" x14ac:dyDescent="0.25">
      <c r="A312" s="999"/>
      <c r="B312" s="1000"/>
      <c r="C312" s="1000"/>
      <c r="D312" s="1000"/>
      <c r="E312" s="1000"/>
      <c r="F312" s="1001"/>
      <c r="G312" s="999"/>
      <c r="H312" s="1000"/>
      <c r="I312" s="1000"/>
      <c r="J312" s="1000"/>
      <c r="K312" s="1001"/>
    </row>
    <row r="313" spans="1:11" x14ac:dyDescent="0.25">
      <c r="A313" s="999"/>
      <c r="B313" s="1000"/>
      <c r="C313" s="1000"/>
      <c r="D313" s="1000"/>
      <c r="E313" s="1000"/>
      <c r="F313" s="1001"/>
      <c r="G313" s="999"/>
      <c r="H313" s="1000"/>
      <c r="I313" s="1000"/>
      <c r="J313" s="1000"/>
      <c r="K313" s="1001"/>
    </row>
    <row r="314" spans="1:11" x14ac:dyDescent="0.25">
      <c r="A314" s="999"/>
      <c r="B314" s="1000"/>
      <c r="C314" s="1000"/>
      <c r="D314" s="1000"/>
      <c r="E314" s="1000"/>
      <c r="F314" s="1001"/>
      <c r="G314" s="999"/>
      <c r="H314" s="1000"/>
      <c r="I314" s="1000"/>
      <c r="J314" s="1000"/>
      <c r="K314" s="1001"/>
    </row>
    <row r="315" spans="1:11" x14ac:dyDescent="0.25">
      <c r="A315" s="999"/>
      <c r="B315" s="1000"/>
      <c r="C315" s="1000"/>
      <c r="D315" s="1000"/>
      <c r="E315" s="1000"/>
      <c r="F315" s="1001"/>
      <c r="G315" s="999"/>
      <c r="H315" s="1000"/>
      <c r="I315" s="1000"/>
      <c r="J315" s="1000"/>
      <c r="K315" s="1001"/>
    </row>
    <row r="316" spans="1:11" x14ac:dyDescent="0.25">
      <c r="A316" s="999"/>
      <c r="B316" s="1000"/>
      <c r="C316" s="1000"/>
      <c r="D316" s="1000"/>
      <c r="E316" s="1000"/>
      <c r="F316" s="1001"/>
      <c r="G316" s="999"/>
      <c r="H316" s="1000"/>
      <c r="I316" s="1000"/>
      <c r="J316" s="1000"/>
      <c r="K316" s="1001"/>
    </row>
    <row r="317" spans="1:11" x14ac:dyDescent="0.25">
      <c r="A317" s="999"/>
      <c r="B317" s="1000"/>
      <c r="C317" s="1000"/>
      <c r="D317" s="1000"/>
      <c r="E317" s="1000"/>
      <c r="F317" s="1001"/>
      <c r="G317" s="999"/>
      <c r="H317" s="1000"/>
      <c r="I317" s="1000"/>
      <c r="J317" s="1000"/>
      <c r="K317" s="1001"/>
    </row>
    <row r="318" spans="1:11" x14ac:dyDescent="0.25">
      <c r="A318" s="999"/>
      <c r="B318" s="1000"/>
      <c r="C318" s="1000"/>
      <c r="D318" s="1000"/>
      <c r="E318" s="1000"/>
      <c r="F318" s="1001"/>
      <c r="G318" s="999"/>
      <c r="H318" s="1000"/>
      <c r="I318" s="1000"/>
      <c r="J318" s="1000"/>
      <c r="K318" s="1001"/>
    </row>
    <row r="319" spans="1:11" x14ac:dyDescent="0.25">
      <c r="A319" s="999"/>
      <c r="B319" s="1000"/>
      <c r="C319" s="1000"/>
      <c r="D319" s="1000"/>
      <c r="E319" s="1000"/>
      <c r="F319" s="1001"/>
      <c r="G319" s="999"/>
      <c r="H319" s="1000"/>
      <c r="I319" s="1000"/>
      <c r="J319" s="1000"/>
      <c r="K319" s="1001"/>
    </row>
    <row r="320" spans="1:11" x14ac:dyDescent="0.25">
      <c r="A320" s="999"/>
      <c r="B320" s="1000"/>
      <c r="C320" s="1000"/>
      <c r="D320" s="1000"/>
      <c r="E320" s="1000"/>
      <c r="F320" s="1001"/>
      <c r="G320" s="999"/>
      <c r="H320" s="1000"/>
      <c r="I320" s="1000"/>
      <c r="J320" s="1000"/>
      <c r="K320" s="1001"/>
    </row>
    <row r="321" spans="1:11" x14ac:dyDescent="0.25">
      <c r="A321" s="999"/>
      <c r="B321" s="1000"/>
      <c r="C321" s="1000"/>
      <c r="D321" s="1000"/>
      <c r="E321" s="1000"/>
      <c r="F321" s="1001"/>
      <c r="G321" s="999"/>
      <c r="H321" s="1000"/>
      <c r="I321" s="1000"/>
      <c r="J321" s="1000"/>
      <c r="K321" s="1001"/>
    </row>
    <row r="322" spans="1:11" x14ac:dyDescent="0.25">
      <c r="A322" s="999"/>
      <c r="B322" s="1000"/>
      <c r="C322" s="1000"/>
      <c r="D322" s="1000"/>
      <c r="E322" s="1000"/>
      <c r="F322" s="1001"/>
      <c r="G322" s="999"/>
      <c r="H322" s="1000"/>
      <c r="I322" s="1000"/>
      <c r="J322" s="1000"/>
      <c r="K322" s="1001"/>
    </row>
    <row r="323" spans="1:11" ht="15.75" thickBot="1" x14ac:dyDescent="0.3">
      <c r="A323" s="999"/>
      <c r="B323" s="1000"/>
      <c r="C323" s="1000"/>
      <c r="D323" s="1000"/>
      <c r="E323" s="1000"/>
      <c r="F323" s="1001"/>
      <c r="G323" s="999"/>
      <c r="H323" s="1000"/>
      <c r="I323" s="1000"/>
      <c r="J323" s="1000"/>
      <c r="K323" s="1001"/>
    </row>
    <row r="324" spans="1:11" x14ac:dyDescent="0.25">
      <c r="A324" s="1052" t="s">
        <v>1043</v>
      </c>
      <c r="B324" s="1053"/>
      <c r="C324" s="1053"/>
      <c r="D324" s="1053"/>
      <c r="E324" s="1053"/>
      <c r="F324" s="1054"/>
      <c r="G324" s="1052" t="s">
        <v>1044</v>
      </c>
      <c r="H324" s="1053"/>
      <c r="I324" s="1053"/>
      <c r="J324" s="1053"/>
      <c r="K324" s="1054"/>
    </row>
    <row r="325" spans="1:11" ht="15.75" thickBot="1" x14ac:dyDescent="0.3">
      <c r="A325" s="1055"/>
      <c r="B325" s="1056"/>
      <c r="C325" s="1056"/>
      <c r="D325" s="1056"/>
      <c r="E325" s="1056"/>
      <c r="F325" s="1057"/>
      <c r="G325" s="1055"/>
      <c r="H325" s="1056"/>
      <c r="I325" s="1056"/>
      <c r="J325" s="1056"/>
      <c r="K325" s="1057"/>
    </row>
    <row r="326" spans="1:11" x14ac:dyDescent="0.25">
      <c r="A326" s="999"/>
      <c r="B326" s="1000"/>
      <c r="C326" s="1000"/>
      <c r="D326" s="1000"/>
      <c r="E326" s="1000"/>
      <c r="F326" s="1001"/>
      <c r="G326" s="999" t="s">
        <v>546</v>
      </c>
      <c r="H326" s="1000"/>
      <c r="I326" s="1000"/>
      <c r="J326" s="1000"/>
      <c r="K326" s="1001"/>
    </row>
    <row r="327" spans="1:11" x14ac:dyDescent="0.25">
      <c r="A327" s="999"/>
      <c r="B327" s="1000"/>
      <c r="C327" s="1000"/>
      <c r="D327" s="1000"/>
      <c r="E327" s="1000"/>
      <c r="F327" s="1001"/>
      <c r="G327" s="999"/>
      <c r="H327" s="1000"/>
      <c r="I327" s="1000"/>
      <c r="J327" s="1000"/>
      <c r="K327" s="1001"/>
    </row>
    <row r="328" spans="1:11" x14ac:dyDescent="0.25">
      <c r="A328" s="999"/>
      <c r="B328" s="1000"/>
      <c r="C328" s="1000"/>
      <c r="D328" s="1000"/>
      <c r="E328" s="1000"/>
      <c r="F328" s="1001"/>
      <c r="G328" s="999"/>
      <c r="H328" s="1000"/>
      <c r="I328" s="1000"/>
      <c r="J328" s="1000"/>
      <c r="K328" s="1001"/>
    </row>
    <row r="329" spans="1:11" x14ac:dyDescent="0.25">
      <c r="A329" s="999"/>
      <c r="B329" s="1000"/>
      <c r="C329" s="1000"/>
      <c r="D329" s="1000"/>
      <c r="E329" s="1000"/>
      <c r="F329" s="1001"/>
      <c r="G329" s="999"/>
      <c r="H329" s="1000"/>
      <c r="I329" s="1000"/>
      <c r="J329" s="1000"/>
      <c r="K329" s="1001"/>
    </row>
    <row r="330" spans="1:11" x14ac:dyDescent="0.25">
      <c r="A330" s="999"/>
      <c r="B330" s="1000"/>
      <c r="C330" s="1000"/>
      <c r="D330" s="1000"/>
      <c r="E330" s="1000"/>
      <c r="F330" s="1001"/>
      <c r="G330" s="999"/>
      <c r="H330" s="1000"/>
      <c r="I330" s="1000"/>
      <c r="J330" s="1000"/>
      <c r="K330" s="1001"/>
    </row>
    <row r="331" spans="1:11" x14ac:dyDescent="0.25">
      <c r="A331" s="999"/>
      <c r="B331" s="1000"/>
      <c r="C331" s="1000"/>
      <c r="D331" s="1000"/>
      <c r="E331" s="1000"/>
      <c r="F331" s="1001"/>
      <c r="G331" s="999"/>
      <c r="H331" s="1000"/>
      <c r="I331" s="1000"/>
      <c r="J331" s="1000"/>
      <c r="K331" s="1001"/>
    </row>
    <row r="332" spans="1:11" x14ac:dyDescent="0.25">
      <c r="A332" s="999"/>
      <c r="B332" s="1000"/>
      <c r="C332" s="1000"/>
      <c r="D332" s="1000"/>
      <c r="E332" s="1000"/>
      <c r="F332" s="1001"/>
      <c r="G332" s="999"/>
      <c r="H332" s="1000"/>
      <c r="I332" s="1000"/>
      <c r="J332" s="1000"/>
      <c r="K332" s="1001"/>
    </row>
    <row r="333" spans="1:11" x14ac:dyDescent="0.25">
      <c r="A333" s="999"/>
      <c r="B333" s="1000"/>
      <c r="C333" s="1000"/>
      <c r="D333" s="1000"/>
      <c r="E333" s="1000"/>
      <c r="F333" s="1001"/>
      <c r="G333" s="999"/>
      <c r="H333" s="1000"/>
      <c r="I333" s="1000"/>
      <c r="J333" s="1000"/>
      <c r="K333" s="1001"/>
    </row>
    <row r="334" spans="1:11" x14ac:dyDescent="0.25">
      <c r="A334" s="999"/>
      <c r="B334" s="1000"/>
      <c r="C334" s="1000"/>
      <c r="D334" s="1000"/>
      <c r="E334" s="1000"/>
      <c r="F334" s="1001"/>
      <c r="G334" s="999"/>
      <c r="H334" s="1000"/>
      <c r="I334" s="1000"/>
      <c r="J334" s="1000"/>
      <c r="K334" s="1001"/>
    </row>
    <row r="335" spans="1:11" x14ac:dyDescent="0.25">
      <c r="A335" s="999"/>
      <c r="B335" s="1000"/>
      <c r="C335" s="1000"/>
      <c r="D335" s="1000"/>
      <c r="E335" s="1000"/>
      <c r="F335" s="1001"/>
      <c r="G335" s="999"/>
      <c r="H335" s="1000"/>
      <c r="I335" s="1000"/>
      <c r="J335" s="1000"/>
      <c r="K335" s="1001"/>
    </row>
    <row r="336" spans="1:11" x14ac:dyDescent="0.25">
      <c r="A336" s="999"/>
      <c r="B336" s="1000"/>
      <c r="C336" s="1000"/>
      <c r="D336" s="1000"/>
      <c r="E336" s="1000"/>
      <c r="F336" s="1001"/>
      <c r="G336" s="999"/>
      <c r="H336" s="1000"/>
      <c r="I336" s="1000"/>
      <c r="J336" s="1000"/>
      <c r="K336" s="1001"/>
    </row>
    <row r="337" spans="1:11" x14ac:dyDescent="0.25">
      <c r="A337" s="999"/>
      <c r="B337" s="1000"/>
      <c r="C337" s="1000"/>
      <c r="D337" s="1000"/>
      <c r="E337" s="1000"/>
      <c r="F337" s="1001"/>
      <c r="G337" s="999"/>
      <c r="H337" s="1000"/>
      <c r="I337" s="1000"/>
      <c r="J337" s="1000"/>
      <c r="K337" s="1001"/>
    </row>
    <row r="338" spans="1:11" x14ac:dyDescent="0.25">
      <c r="A338" s="999"/>
      <c r="B338" s="1000"/>
      <c r="C338" s="1000"/>
      <c r="D338" s="1000"/>
      <c r="E338" s="1000"/>
      <c r="F338" s="1001"/>
      <c r="G338" s="999"/>
      <c r="H338" s="1000"/>
      <c r="I338" s="1000"/>
      <c r="J338" s="1000"/>
      <c r="K338" s="1001"/>
    </row>
    <row r="339" spans="1:11" ht="15.75" thickBot="1" x14ac:dyDescent="0.3">
      <c r="A339" s="999"/>
      <c r="B339" s="1000"/>
      <c r="C339" s="1000"/>
      <c r="D339" s="1000"/>
      <c r="E339" s="1000"/>
      <c r="F339" s="1001"/>
      <c r="G339" s="999"/>
      <c r="H339" s="1000"/>
      <c r="I339" s="1000"/>
      <c r="J339" s="1000"/>
      <c r="K339" s="1001"/>
    </row>
    <row r="340" spans="1:11" x14ac:dyDescent="0.25">
      <c r="A340" s="1046" t="s">
        <v>1045</v>
      </c>
      <c r="B340" s="1047"/>
      <c r="C340" s="1047"/>
      <c r="D340" s="1047"/>
      <c r="E340" s="1047"/>
      <c r="F340" s="1048"/>
      <c r="G340" s="1052" t="s">
        <v>1046</v>
      </c>
      <c r="H340" s="1053"/>
      <c r="I340" s="1053"/>
      <c r="J340" s="1053"/>
      <c r="K340" s="1054"/>
    </row>
    <row r="341" spans="1:11" ht="15.75" thickBot="1" x14ac:dyDescent="0.3">
      <c r="A341" s="1049"/>
      <c r="B341" s="1050"/>
      <c r="C341" s="1050"/>
      <c r="D341" s="1050"/>
      <c r="E341" s="1050"/>
      <c r="F341" s="1051"/>
      <c r="G341" s="1055"/>
      <c r="H341" s="1056"/>
      <c r="I341" s="1056"/>
      <c r="J341" s="1056"/>
      <c r="K341" s="1057"/>
    </row>
    <row r="342" spans="1:11" ht="15.75" hidden="1" thickBot="1" x14ac:dyDescent="0.3">
      <c r="A342" s="996" t="s">
        <v>606</v>
      </c>
      <c r="B342" s="997"/>
      <c r="C342" s="997"/>
      <c r="D342" s="997"/>
      <c r="E342" s="997"/>
      <c r="F342" s="998"/>
      <c r="G342" s="996"/>
      <c r="H342" s="997"/>
      <c r="I342" s="997"/>
      <c r="J342" s="997"/>
      <c r="K342" s="998"/>
    </row>
    <row r="343" spans="1:11" ht="15.75" hidden="1" thickBot="1" x14ac:dyDescent="0.3">
      <c r="A343" s="999"/>
      <c r="B343" s="1000"/>
      <c r="C343" s="1000"/>
      <c r="D343" s="1000"/>
      <c r="E343" s="1000"/>
      <c r="F343" s="1001"/>
      <c r="G343" s="999"/>
      <c r="H343" s="1000"/>
      <c r="I343" s="1000"/>
      <c r="J343" s="1000"/>
      <c r="K343" s="1001"/>
    </row>
    <row r="344" spans="1:11" ht="15.75" hidden="1" thickBot="1" x14ac:dyDescent="0.3">
      <c r="A344" s="999"/>
      <c r="B344" s="1000"/>
      <c r="C344" s="1000"/>
      <c r="D344" s="1000"/>
      <c r="E344" s="1000"/>
      <c r="F344" s="1001"/>
      <c r="G344" s="999"/>
      <c r="H344" s="1000"/>
      <c r="I344" s="1000"/>
      <c r="J344" s="1000"/>
      <c r="K344" s="1001"/>
    </row>
    <row r="345" spans="1:11" ht="15.75" hidden="1" thickBot="1" x14ac:dyDescent="0.3">
      <c r="A345" s="999"/>
      <c r="B345" s="1000"/>
      <c r="C345" s="1000"/>
      <c r="D345" s="1000"/>
      <c r="E345" s="1000"/>
      <c r="F345" s="1001"/>
      <c r="G345" s="999"/>
      <c r="H345" s="1000"/>
      <c r="I345" s="1000"/>
      <c r="J345" s="1000"/>
      <c r="K345" s="1001"/>
    </row>
    <row r="346" spans="1:11" ht="15.75" hidden="1" thickBot="1" x14ac:dyDescent="0.3">
      <c r="A346" s="999"/>
      <c r="B346" s="1000"/>
      <c r="C346" s="1000"/>
      <c r="D346" s="1000"/>
      <c r="E346" s="1000"/>
      <c r="F346" s="1001"/>
      <c r="G346" s="999"/>
      <c r="H346" s="1000"/>
      <c r="I346" s="1000"/>
      <c r="J346" s="1000"/>
      <c r="K346" s="1001"/>
    </row>
    <row r="347" spans="1:11" ht="15.75" hidden="1" thickBot="1" x14ac:dyDescent="0.3">
      <c r="A347" s="999"/>
      <c r="B347" s="1000"/>
      <c r="C347" s="1000"/>
      <c r="D347" s="1000"/>
      <c r="E347" s="1000"/>
      <c r="F347" s="1001"/>
      <c r="G347" s="999"/>
      <c r="H347" s="1000"/>
      <c r="I347" s="1000"/>
      <c r="J347" s="1000"/>
      <c r="K347" s="1001"/>
    </row>
    <row r="348" spans="1:11" ht="15.75" hidden="1" thickBot="1" x14ac:dyDescent="0.3">
      <c r="A348" s="999"/>
      <c r="B348" s="1000"/>
      <c r="C348" s="1000"/>
      <c r="D348" s="1000"/>
      <c r="E348" s="1000"/>
      <c r="F348" s="1001"/>
      <c r="G348" s="999"/>
      <c r="H348" s="1000"/>
      <c r="I348" s="1000"/>
      <c r="J348" s="1000"/>
      <c r="K348" s="1001"/>
    </row>
    <row r="349" spans="1:11" ht="15.75" hidden="1" thickBot="1" x14ac:dyDescent="0.3">
      <c r="A349" s="999"/>
      <c r="B349" s="1000"/>
      <c r="C349" s="1000"/>
      <c r="D349" s="1000"/>
      <c r="E349" s="1000"/>
      <c r="F349" s="1001"/>
      <c r="G349" s="999"/>
      <c r="H349" s="1000"/>
      <c r="I349" s="1000"/>
      <c r="J349" s="1000"/>
      <c r="K349" s="1001"/>
    </row>
    <row r="350" spans="1:11" ht="15.75" hidden="1" thickBot="1" x14ac:dyDescent="0.3">
      <c r="A350" s="999"/>
      <c r="B350" s="1000"/>
      <c r="C350" s="1000"/>
      <c r="D350" s="1000"/>
      <c r="E350" s="1000"/>
      <c r="F350" s="1001"/>
      <c r="G350" s="999"/>
      <c r="H350" s="1000"/>
      <c r="I350" s="1000"/>
      <c r="J350" s="1000"/>
      <c r="K350" s="1001"/>
    </row>
    <row r="351" spans="1:11" ht="15.75" hidden="1" thickBot="1" x14ac:dyDescent="0.3">
      <c r="A351" s="999"/>
      <c r="B351" s="1000"/>
      <c r="C351" s="1000"/>
      <c r="D351" s="1000"/>
      <c r="E351" s="1000"/>
      <c r="F351" s="1001"/>
      <c r="G351" s="999"/>
      <c r="H351" s="1000"/>
      <c r="I351" s="1000"/>
      <c r="J351" s="1000"/>
      <c r="K351" s="1001"/>
    </row>
    <row r="352" spans="1:11" ht="15.75" hidden="1" thickBot="1" x14ac:dyDescent="0.3">
      <c r="A352" s="999"/>
      <c r="B352" s="1000"/>
      <c r="C352" s="1000"/>
      <c r="D352" s="1000"/>
      <c r="E352" s="1000"/>
      <c r="F352" s="1001"/>
      <c r="G352" s="999"/>
      <c r="H352" s="1000"/>
      <c r="I352" s="1000"/>
      <c r="J352" s="1000"/>
      <c r="K352" s="1001"/>
    </row>
    <row r="353" spans="1:11" ht="15.75" hidden="1" thickBot="1" x14ac:dyDescent="0.3">
      <c r="A353" s="999"/>
      <c r="B353" s="1000"/>
      <c r="C353" s="1000"/>
      <c r="D353" s="1000"/>
      <c r="E353" s="1000"/>
      <c r="F353" s="1001"/>
      <c r="G353" s="999"/>
      <c r="H353" s="1000"/>
      <c r="I353" s="1000"/>
      <c r="J353" s="1000"/>
      <c r="K353" s="1001"/>
    </row>
    <row r="354" spans="1:11" ht="15.75" hidden="1" thickBot="1" x14ac:dyDescent="0.3">
      <c r="A354" s="999"/>
      <c r="B354" s="1000"/>
      <c r="C354" s="1000"/>
      <c r="D354" s="1000"/>
      <c r="E354" s="1000"/>
      <c r="F354" s="1001"/>
      <c r="G354" s="999"/>
      <c r="H354" s="1000"/>
      <c r="I354" s="1000"/>
      <c r="J354" s="1000"/>
      <c r="K354" s="1001"/>
    </row>
    <row r="355" spans="1:11" ht="15.75" hidden="1" thickBot="1" x14ac:dyDescent="0.3">
      <c r="A355" s="999"/>
      <c r="B355" s="1000"/>
      <c r="C355" s="1000"/>
      <c r="D355" s="1000"/>
      <c r="E355" s="1000"/>
      <c r="F355" s="1001"/>
      <c r="G355" s="999"/>
      <c r="H355" s="1000"/>
      <c r="I355" s="1000"/>
      <c r="J355" s="1000"/>
      <c r="K355" s="1001"/>
    </row>
    <row r="356" spans="1:11" ht="15.75" hidden="1" thickBot="1" x14ac:dyDescent="0.3">
      <c r="A356" s="1046" t="s">
        <v>618</v>
      </c>
      <c r="B356" s="1047"/>
      <c r="C356" s="1047"/>
      <c r="D356" s="1047"/>
      <c r="E356" s="1047"/>
      <c r="F356" s="1048"/>
      <c r="G356" s="1052" t="s">
        <v>618</v>
      </c>
      <c r="H356" s="1053"/>
      <c r="I356" s="1053"/>
      <c r="J356" s="1053"/>
      <c r="K356" s="1054"/>
    </row>
    <row r="357" spans="1:11" ht="15.75" hidden="1" thickBot="1" x14ac:dyDescent="0.3">
      <c r="A357" s="1049"/>
      <c r="B357" s="1050"/>
      <c r="C357" s="1050"/>
      <c r="D357" s="1050"/>
      <c r="E357" s="1050"/>
      <c r="F357" s="1051"/>
      <c r="G357" s="1055"/>
      <c r="H357" s="1056"/>
      <c r="I357" s="1056"/>
      <c r="J357" s="1056"/>
      <c r="K357" s="1057"/>
    </row>
    <row r="358" spans="1:11" x14ac:dyDescent="0.25">
      <c r="A358" s="996"/>
      <c r="B358" s="997"/>
      <c r="C358" s="997"/>
      <c r="D358" s="997"/>
      <c r="E358" s="997"/>
      <c r="F358" s="998"/>
      <c r="G358" s="996"/>
      <c r="H358" s="997"/>
      <c r="I358" s="997"/>
      <c r="J358" s="997"/>
      <c r="K358" s="998"/>
    </row>
    <row r="359" spans="1:11" x14ac:dyDescent="0.25">
      <c r="A359" s="999"/>
      <c r="B359" s="1000"/>
      <c r="C359" s="1000"/>
      <c r="D359" s="1000"/>
      <c r="E359" s="1000"/>
      <c r="F359" s="1001"/>
      <c r="G359" s="999"/>
      <c r="H359" s="1000"/>
      <c r="I359" s="1000"/>
      <c r="J359" s="1000"/>
      <c r="K359" s="1001"/>
    </row>
    <row r="360" spans="1:11" x14ac:dyDescent="0.25">
      <c r="A360" s="999"/>
      <c r="B360" s="1000"/>
      <c r="C360" s="1000"/>
      <c r="D360" s="1000"/>
      <c r="E360" s="1000"/>
      <c r="F360" s="1001"/>
      <c r="G360" s="999"/>
      <c r="H360" s="1000"/>
      <c r="I360" s="1000"/>
      <c r="J360" s="1000"/>
      <c r="K360" s="1001"/>
    </row>
    <row r="361" spans="1:11" x14ac:dyDescent="0.25">
      <c r="A361" s="999"/>
      <c r="B361" s="1000"/>
      <c r="C361" s="1000"/>
      <c r="D361" s="1000"/>
      <c r="E361" s="1000"/>
      <c r="F361" s="1001"/>
      <c r="G361" s="999"/>
      <c r="H361" s="1000"/>
      <c r="I361" s="1000"/>
      <c r="J361" s="1000"/>
      <c r="K361" s="1001"/>
    </row>
    <row r="362" spans="1:11" x14ac:dyDescent="0.25">
      <c r="A362" s="999"/>
      <c r="B362" s="1000"/>
      <c r="C362" s="1000"/>
      <c r="D362" s="1000"/>
      <c r="E362" s="1000"/>
      <c r="F362" s="1001"/>
      <c r="G362" s="999"/>
      <c r="H362" s="1000"/>
      <c r="I362" s="1000"/>
      <c r="J362" s="1000"/>
      <c r="K362" s="1001"/>
    </row>
    <row r="363" spans="1:11" x14ac:dyDescent="0.25">
      <c r="A363" s="999"/>
      <c r="B363" s="1000"/>
      <c r="C363" s="1000"/>
      <c r="D363" s="1000"/>
      <c r="E363" s="1000"/>
      <c r="F363" s="1001"/>
      <c r="G363" s="999"/>
      <c r="H363" s="1000"/>
      <c r="I363" s="1000"/>
      <c r="J363" s="1000"/>
      <c r="K363" s="1001"/>
    </row>
    <row r="364" spans="1:11" x14ac:dyDescent="0.25">
      <c r="A364" s="999"/>
      <c r="B364" s="1000"/>
      <c r="C364" s="1000"/>
      <c r="D364" s="1000"/>
      <c r="E364" s="1000"/>
      <c r="F364" s="1001"/>
      <c r="G364" s="999"/>
      <c r="H364" s="1000"/>
      <c r="I364" s="1000"/>
      <c r="J364" s="1000"/>
      <c r="K364" s="1001"/>
    </row>
    <row r="365" spans="1:11" x14ac:dyDescent="0.25">
      <c r="A365" s="999"/>
      <c r="B365" s="1000"/>
      <c r="C365" s="1000"/>
      <c r="D365" s="1000"/>
      <c r="E365" s="1000"/>
      <c r="F365" s="1001"/>
      <c r="G365" s="999"/>
      <c r="H365" s="1000"/>
      <c r="I365" s="1000"/>
      <c r="J365" s="1000"/>
      <c r="K365" s="1001"/>
    </row>
    <row r="366" spans="1:11" x14ac:dyDescent="0.25">
      <c r="A366" s="999"/>
      <c r="B366" s="1000"/>
      <c r="C366" s="1000"/>
      <c r="D366" s="1000"/>
      <c r="E366" s="1000"/>
      <c r="F366" s="1001"/>
      <c r="G366" s="999"/>
      <c r="H366" s="1000"/>
      <c r="I366" s="1000"/>
      <c r="J366" s="1000"/>
      <c r="K366" s="1001"/>
    </row>
    <row r="367" spans="1:11" x14ac:dyDescent="0.25">
      <c r="A367" s="999"/>
      <c r="B367" s="1000"/>
      <c r="C367" s="1000"/>
      <c r="D367" s="1000"/>
      <c r="E367" s="1000"/>
      <c r="F367" s="1001"/>
      <c r="G367" s="999"/>
      <c r="H367" s="1000"/>
      <c r="I367" s="1000"/>
      <c r="J367" s="1000"/>
      <c r="K367" s="1001"/>
    </row>
    <row r="368" spans="1:11" x14ac:dyDescent="0.25">
      <c r="A368" s="999"/>
      <c r="B368" s="1000"/>
      <c r="C368" s="1000"/>
      <c r="D368" s="1000"/>
      <c r="E368" s="1000"/>
      <c r="F368" s="1001"/>
      <c r="G368" s="999"/>
      <c r="H368" s="1000"/>
      <c r="I368" s="1000"/>
      <c r="J368" s="1000"/>
      <c r="K368" s="1001"/>
    </row>
    <row r="369" spans="1:11" x14ac:dyDescent="0.25">
      <c r="A369" s="999"/>
      <c r="B369" s="1000"/>
      <c r="C369" s="1000"/>
      <c r="D369" s="1000"/>
      <c r="E369" s="1000"/>
      <c r="F369" s="1001"/>
      <c r="G369" s="999"/>
      <c r="H369" s="1000"/>
      <c r="I369" s="1000"/>
      <c r="J369" s="1000"/>
      <c r="K369" s="1001"/>
    </row>
    <row r="370" spans="1:11" x14ac:dyDescent="0.25">
      <c r="A370" s="999"/>
      <c r="B370" s="1000"/>
      <c r="C370" s="1000"/>
      <c r="D370" s="1000"/>
      <c r="E370" s="1000"/>
      <c r="F370" s="1001"/>
      <c r="G370" s="999"/>
      <c r="H370" s="1000"/>
      <c r="I370" s="1000"/>
      <c r="J370" s="1000"/>
      <c r="K370" s="1001"/>
    </row>
    <row r="371" spans="1:11" ht="15.75" thickBot="1" x14ac:dyDescent="0.3">
      <c r="A371" s="999"/>
      <c r="B371" s="1000"/>
      <c r="C371" s="1000"/>
      <c r="D371" s="1000"/>
      <c r="E371" s="1000"/>
      <c r="F371" s="1001"/>
      <c r="G371" s="999"/>
      <c r="H371" s="1000"/>
      <c r="I371" s="1000"/>
      <c r="J371" s="1000"/>
      <c r="K371" s="1001"/>
    </row>
    <row r="372" spans="1:11" x14ac:dyDescent="0.25">
      <c r="A372" s="1046" t="s">
        <v>1047</v>
      </c>
      <c r="B372" s="1047"/>
      <c r="C372" s="1047"/>
      <c r="D372" s="1047"/>
      <c r="E372" s="1047"/>
      <c r="F372" s="1048"/>
      <c r="G372" s="1052" t="s">
        <v>1048</v>
      </c>
      <c r="H372" s="1053"/>
      <c r="I372" s="1053"/>
      <c r="J372" s="1053"/>
      <c r="K372" s="1054"/>
    </row>
    <row r="373" spans="1:11" ht="15.75" thickBot="1" x14ac:dyDescent="0.3">
      <c r="A373" s="1049"/>
      <c r="B373" s="1050"/>
      <c r="C373" s="1050"/>
      <c r="D373" s="1050"/>
      <c r="E373" s="1050"/>
      <c r="F373" s="1051"/>
      <c r="G373" s="1055"/>
      <c r="H373" s="1056"/>
      <c r="I373" s="1056"/>
      <c r="J373" s="1056"/>
      <c r="K373" s="1057"/>
    </row>
    <row r="374" spans="1:11" x14ac:dyDescent="0.25">
      <c r="A374" s="996" t="s">
        <v>608</v>
      </c>
      <c r="B374" s="997"/>
      <c r="C374" s="997"/>
      <c r="D374" s="997"/>
      <c r="E374" s="997"/>
      <c r="F374" s="998"/>
      <c r="G374" s="996" t="s">
        <v>609</v>
      </c>
      <c r="H374" s="997"/>
      <c r="I374" s="997"/>
      <c r="J374" s="997"/>
      <c r="K374" s="998"/>
    </row>
    <row r="375" spans="1:11" x14ac:dyDescent="0.25">
      <c r="A375" s="999"/>
      <c r="B375" s="1000"/>
      <c r="C375" s="1000"/>
      <c r="D375" s="1000"/>
      <c r="E375" s="1000"/>
      <c r="F375" s="1001"/>
      <c r="G375" s="999"/>
      <c r="H375" s="1000"/>
      <c r="I375" s="1000"/>
      <c r="J375" s="1000"/>
      <c r="K375" s="1001"/>
    </row>
    <row r="376" spans="1:11" x14ac:dyDescent="0.25">
      <c r="A376" s="999"/>
      <c r="B376" s="1000"/>
      <c r="C376" s="1000"/>
      <c r="D376" s="1000"/>
      <c r="E376" s="1000"/>
      <c r="F376" s="1001"/>
      <c r="G376" s="999"/>
      <c r="H376" s="1000"/>
      <c r="I376" s="1000"/>
      <c r="J376" s="1000"/>
      <c r="K376" s="1001"/>
    </row>
    <row r="377" spans="1:11" x14ac:dyDescent="0.25">
      <c r="A377" s="999"/>
      <c r="B377" s="1000"/>
      <c r="C377" s="1000"/>
      <c r="D377" s="1000"/>
      <c r="E377" s="1000"/>
      <c r="F377" s="1001"/>
      <c r="G377" s="999"/>
      <c r="H377" s="1000"/>
      <c r="I377" s="1000"/>
      <c r="J377" s="1000"/>
      <c r="K377" s="1001"/>
    </row>
    <row r="378" spans="1:11" x14ac:dyDescent="0.25">
      <c r="A378" s="999"/>
      <c r="B378" s="1000"/>
      <c r="C378" s="1000"/>
      <c r="D378" s="1000"/>
      <c r="E378" s="1000"/>
      <c r="F378" s="1001"/>
      <c r="G378" s="999"/>
      <c r="H378" s="1000"/>
      <c r="I378" s="1000"/>
      <c r="J378" s="1000"/>
      <c r="K378" s="1001"/>
    </row>
    <row r="379" spans="1:11" x14ac:dyDescent="0.25">
      <c r="A379" s="999"/>
      <c r="B379" s="1000"/>
      <c r="C379" s="1000"/>
      <c r="D379" s="1000"/>
      <c r="E379" s="1000"/>
      <c r="F379" s="1001"/>
      <c r="G379" s="999"/>
      <c r="H379" s="1000"/>
      <c r="I379" s="1000"/>
      <c r="J379" s="1000"/>
      <c r="K379" s="1001"/>
    </row>
    <row r="380" spans="1:11" x14ac:dyDescent="0.25">
      <c r="A380" s="999"/>
      <c r="B380" s="1000"/>
      <c r="C380" s="1000"/>
      <c r="D380" s="1000"/>
      <c r="E380" s="1000"/>
      <c r="F380" s="1001"/>
      <c r="G380" s="999"/>
      <c r="H380" s="1000"/>
      <c r="I380" s="1000"/>
      <c r="J380" s="1000"/>
      <c r="K380" s="1001"/>
    </row>
    <row r="381" spans="1:11" x14ac:dyDescent="0.25">
      <c r="A381" s="999"/>
      <c r="B381" s="1000"/>
      <c r="C381" s="1000"/>
      <c r="D381" s="1000"/>
      <c r="E381" s="1000"/>
      <c r="F381" s="1001"/>
      <c r="G381" s="999"/>
      <c r="H381" s="1000"/>
      <c r="I381" s="1000"/>
      <c r="J381" s="1000"/>
      <c r="K381" s="1001"/>
    </row>
    <row r="382" spans="1:11" x14ac:dyDescent="0.25">
      <c r="A382" s="999"/>
      <c r="B382" s="1000"/>
      <c r="C382" s="1000"/>
      <c r="D382" s="1000"/>
      <c r="E382" s="1000"/>
      <c r="F382" s="1001"/>
      <c r="G382" s="999"/>
      <c r="H382" s="1000"/>
      <c r="I382" s="1000"/>
      <c r="J382" s="1000"/>
      <c r="K382" s="1001"/>
    </row>
    <row r="383" spans="1:11" x14ac:dyDescent="0.25">
      <c r="A383" s="999"/>
      <c r="B383" s="1000"/>
      <c r="C383" s="1000"/>
      <c r="D383" s="1000"/>
      <c r="E383" s="1000"/>
      <c r="F383" s="1001"/>
      <c r="G383" s="999"/>
      <c r="H383" s="1000"/>
      <c r="I383" s="1000"/>
      <c r="J383" s="1000"/>
      <c r="K383" s="1001"/>
    </row>
    <row r="384" spans="1:11" x14ac:dyDescent="0.25">
      <c r="A384" s="999"/>
      <c r="B384" s="1000"/>
      <c r="C384" s="1000"/>
      <c r="D384" s="1000"/>
      <c r="E384" s="1000"/>
      <c r="F384" s="1001"/>
      <c r="G384" s="999"/>
      <c r="H384" s="1000"/>
      <c r="I384" s="1000"/>
      <c r="J384" s="1000"/>
      <c r="K384" s="1001"/>
    </row>
    <row r="385" spans="1:11" x14ac:dyDescent="0.25">
      <c r="A385" s="999"/>
      <c r="B385" s="1000"/>
      <c r="C385" s="1000"/>
      <c r="D385" s="1000"/>
      <c r="E385" s="1000"/>
      <c r="F385" s="1001"/>
      <c r="G385" s="999"/>
      <c r="H385" s="1000"/>
      <c r="I385" s="1000"/>
      <c r="J385" s="1000"/>
      <c r="K385" s="1001"/>
    </row>
    <row r="386" spans="1:11" x14ac:dyDescent="0.25">
      <c r="A386" s="999"/>
      <c r="B386" s="1000"/>
      <c r="C386" s="1000"/>
      <c r="D386" s="1000"/>
      <c r="E386" s="1000"/>
      <c r="F386" s="1001"/>
      <c r="G386" s="999"/>
      <c r="H386" s="1000"/>
      <c r="I386" s="1000"/>
      <c r="J386" s="1000"/>
      <c r="K386" s="1001"/>
    </row>
    <row r="387" spans="1:11" ht="15.75" thickBot="1" x14ac:dyDescent="0.3">
      <c r="A387" s="999"/>
      <c r="B387" s="1000"/>
      <c r="C387" s="1000"/>
      <c r="D387" s="1000"/>
      <c r="E387" s="1000"/>
      <c r="F387" s="1001"/>
      <c r="G387" s="999"/>
      <c r="H387" s="1000"/>
      <c r="I387" s="1000"/>
      <c r="J387" s="1000"/>
      <c r="K387" s="1001"/>
    </row>
    <row r="388" spans="1:11" x14ac:dyDescent="0.25">
      <c r="A388" s="1052" t="s">
        <v>996</v>
      </c>
      <c r="B388" s="1053"/>
      <c r="C388" s="1053"/>
      <c r="D388" s="1053"/>
      <c r="E388" s="1053"/>
      <c r="F388" s="1054"/>
      <c r="G388" s="1052" t="s">
        <v>996</v>
      </c>
      <c r="H388" s="1053"/>
      <c r="I388" s="1053"/>
      <c r="J388" s="1053"/>
      <c r="K388" s="1054"/>
    </row>
    <row r="389" spans="1:11" ht="26.25" customHeight="1" thickBot="1" x14ac:dyDescent="0.3">
      <c r="A389" s="1055"/>
      <c r="B389" s="1056"/>
      <c r="C389" s="1056"/>
      <c r="D389" s="1056"/>
      <c r="E389" s="1056"/>
      <c r="F389" s="1057"/>
      <c r="G389" s="1055"/>
      <c r="H389" s="1056"/>
      <c r="I389" s="1056"/>
      <c r="J389" s="1056"/>
      <c r="K389" s="1057"/>
    </row>
    <row r="390" spans="1:11" x14ac:dyDescent="0.25">
      <c r="A390" s="996" t="s">
        <v>608</v>
      </c>
      <c r="B390" s="997"/>
      <c r="C390" s="997"/>
      <c r="D390" s="997"/>
      <c r="E390" s="997"/>
      <c r="F390" s="998"/>
      <c r="G390" s="996" t="s">
        <v>609</v>
      </c>
      <c r="H390" s="997"/>
      <c r="I390" s="997"/>
      <c r="J390" s="997"/>
      <c r="K390" s="998"/>
    </row>
    <row r="391" spans="1:11" x14ac:dyDescent="0.25">
      <c r="A391" s="999"/>
      <c r="B391" s="1000"/>
      <c r="C391" s="1000"/>
      <c r="D391" s="1000"/>
      <c r="E391" s="1000"/>
      <c r="F391" s="1001"/>
      <c r="G391" s="999"/>
      <c r="H391" s="1000"/>
      <c r="I391" s="1000"/>
      <c r="J391" s="1000"/>
      <c r="K391" s="1001"/>
    </row>
    <row r="392" spans="1:11" x14ac:dyDescent="0.25">
      <c r="A392" s="999"/>
      <c r="B392" s="1000"/>
      <c r="C392" s="1000"/>
      <c r="D392" s="1000"/>
      <c r="E392" s="1000"/>
      <c r="F392" s="1001"/>
      <c r="G392" s="999"/>
      <c r="H392" s="1000"/>
      <c r="I392" s="1000"/>
      <c r="J392" s="1000"/>
      <c r="K392" s="1001"/>
    </row>
    <row r="393" spans="1:11" x14ac:dyDescent="0.25">
      <c r="A393" s="999"/>
      <c r="B393" s="1000"/>
      <c r="C393" s="1000"/>
      <c r="D393" s="1000"/>
      <c r="E393" s="1000"/>
      <c r="F393" s="1001"/>
      <c r="G393" s="999"/>
      <c r="H393" s="1000"/>
      <c r="I393" s="1000"/>
      <c r="J393" s="1000"/>
      <c r="K393" s="1001"/>
    </row>
    <row r="394" spans="1:11" x14ac:dyDescent="0.25">
      <c r="A394" s="999"/>
      <c r="B394" s="1000"/>
      <c r="C394" s="1000"/>
      <c r="D394" s="1000"/>
      <c r="E394" s="1000"/>
      <c r="F394" s="1001"/>
      <c r="G394" s="999"/>
      <c r="H394" s="1000"/>
      <c r="I394" s="1000"/>
      <c r="J394" s="1000"/>
      <c r="K394" s="1001"/>
    </row>
    <row r="395" spans="1:11" x14ac:dyDescent="0.25">
      <c r="A395" s="999"/>
      <c r="B395" s="1000"/>
      <c r="C395" s="1000"/>
      <c r="D395" s="1000"/>
      <c r="E395" s="1000"/>
      <c r="F395" s="1001"/>
      <c r="G395" s="999"/>
      <c r="H395" s="1000"/>
      <c r="I395" s="1000"/>
      <c r="J395" s="1000"/>
      <c r="K395" s="1001"/>
    </row>
    <row r="396" spans="1:11" x14ac:dyDescent="0.25">
      <c r="A396" s="999"/>
      <c r="B396" s="1000"/>
      <c r="C396" s="1000"/>
      <c r="D396" s="1000"/>
      <c r="E396" s="1000"/>
      <c r="F396" s="1001"/>
      <c r="G396" s="999"/>
      <c r="H396" s="1000"/>
      <c r="I396" s="1000"/>
      <c r="J396" s="1000"/>
      <c r="K396" s="1001"/>
    </row>
    <row r="397" spans="1:11" x14ac:dyDescent="0.25">
      <c r="A397" s="999"/>
      <c r="B397" s="1000"/>
      <c r="C397" s="1000"/>
      <c r="D397" s="1000"/>
      <c r="E397" s="1000"/>
      <c r="F397" s="1001"/>
      <c r="G397" s="999"/>
      <c r="H397" s="1000"/>
      <c r="I397" s="1000"/>
      <c r="J397" s="1000"/>
      <c r="K397" s="1001"/>
    </row>
    <row r="398" spans="1:11" x14ac:dyDescent="0.25">
      <c r="A398" s="999"/>
      <c r="B398" s="1000"/>
      <c r="C398" s="1000"/>
      <c r="D398" s="1000"/>
      <c r="E398" s="1000"/>
      <c r="F398" s="1001"/>
      <c r="G398" s="999"/>
      <c r="H398" s="1000"/>
      <c r="I398" s="1000"/>
      <c r="J398" s="1000"/>
      <c r="K398" s="1001"/>
    </row>
    <row r="399" spans="1:11" x14ac:dyDescent="0.25">
      <c r="A399" s="999"/>
      <c r="B399" s="1000"/>
      <c r="C399" s="1000"/>
      <c r="D399" s="1000"/>
      <c r="E399" s="1000"/>
      <c r="F399" s="1001"/>
      <c r="G399" s="999"/>
      <c r="H399" s="1000"/>
      <c r="I399" s="1000"/>
      <c r="J399" s="1000"/>
      <c r="K399" s="1001"/>
    </row>
    <row r="400" spans="1:11" x14ac:dyDescent="0.25">
      <c r="A400" s="999"/>
      <c r="B400" s="1000"/>
      <c r="C400" s="1000"/>
      <c r="D400" s="1000"/>
      <c r="E400" s="1000"/>
      <c r="F400" s="1001"/>
      <c r="G400" s="999"/>
      <c r="H400" s="1000"/>
      <c r="I400" s="1000"/>
      <c r="J400" s="1000"/>
      <c r="K400" s="1001"/>
    </row>
    <row r="401" spans="1:11" x14ac:dyDescent="0.25">
      <c r="A401" s="999"/>
      <c r="B401" s="1000"/>
      <c r="C401" s="1000"/>
      <c r="D401" s="1000"/>
      <c r="E401" s="1000"/>
      <c r="F401" s="1001"/>
      <c r="G401" s="999"/>
      <c r="H401" s="1000"/>
      <c r="I401" s="1000"/>
      <c r="J401" s="1000"/>
      <c r="K401" s="1001"/>
    </row>
    <row r="402" spans="1:11" x14ac:dyDescent="0.25">
      <c r="A402" s="999"/>
      <c r="B402" s="1000"/>
      <c r="C402" s="1000"/>
      <c r="D402" s="1000"/>
      <c r="E402" s="1000"/>
      <c r="F402" s="1001"/>
      <c r="G402" s="999"/>
      <c r="H402" s="1000"/>
      <c r="I402" s="1000"/>
      <c r="J402" s="1000"/>
      <c r="K402" s="1001"/>
    </row>
    <row r="403" spans="1:11" ht="15.75" thickBot="1" x14ac:dyDescent="0.3">
      <c r="A403" s="999"/>
      <c r="B403" s="1000"/>
      <c r="C403" s="1000"/>
      <c r="D403" s="1000"/>
      <c r="E403" s="1000"/>
      <c r="F403" s="1001"/>
      <c r="G403" s="999"/>
      <c r="H403" s="1000"/>
      <c r="I403" s="1000"/>
      <c r="J403" s="1000"/>
      <c r="K403" s="1001"/>
    </row>
    <row r="404" spans="1:11" x14ac:dyDescent="0.25">
      <c r="A404" s="1052" t="s">
        <v>1049</v>
      </c>
      <c r="B404" s="1053"/>
      <c r="C404" s="1053"/>
      <c r="D404" s="1053"/>
      <c r="E404" s="1053"/>
      <c r="F404" s="1054"/>
      <c r="G404" s="1052" t="s">
        <v>1050</v>
      </c>
      <c r="H404" s="1053"/>
      <c r="I404" s="1053"/>
      <c r="J404" s="1053"/>
      <c r="K404" s="1054"/>
    </row>
    <row r="405" spans="1:11" ht="25.5" customHeight="1" thickBot="1" x14ac:dyDescent="0.3">
      <c r="A405" s="1055"/>
      <c r="B405" s="1056"/>
      <c r="C405" s="1056"/>
      <c r="D405" s="1056"/>
      <c r="E405" s="1056"/>
      <c r="F405" s="1057"/>
      <c r="G405" s="1055"/>
      <c r="H405" s="1056"/>
      <c r="I405" s="1056"/>
      <c r="J405" s="1056"/>
      <c r="K405" s="1057"/>
    </row>
    <row r="406" spans="1:11" x14ac:dyDescent="0.25">
      <c r="A406" s="996" t="s">
        <v>608</v>
      </c>
      <c r="B406" s="997"/>
      <c r="C406" s="997"/>
      <c r="D406" s="997"/>
      <c r="E406" s="997"/>
      <c r="F406" s="998"/>
      <c r="G406" s="996" t="s">
        <v>609</v>
      </c>
      <c r="H406" s="997"/>
      <c r="I406" s="997"/>
      <c r="J406" s="997"/>
      <c r="K406" s="998"/>
    </row>
    <row r="407" spans="1:11" x14ac:dyDescent="0.25">
      <c r="A407" s="999"/>
      <c r="B407" s="1000"/>
      <c r="C407" s="1000"/>
      <c r="D407" s="1000"/>
      <c r="E407" s="1000"/>
      <c r="F407" s="1001"/>
      <c r="G407" s="999"/>
      <c r="H407" s="1000"/>
      <c r="I407" s="1000"/>
      <c r="J407" s="1000"/>
      <c r="K407" s="1001"/>
    </row>
    <row r="408" spans="1:11" x14ac:dyDescent="0.25">
      <c r="A408" s="999"/>
      <c r="B408" s="1000"/>
      <c r="C408" s="1000"/>
      <c r="D408" s="1000"/>
      <c r="E408" s="1000"/>
      <c r="F408" s="1001"/>
      <c r="G408" s="999"/>
      <c r="H408" s="1000"/>
      <c r="I408" s="1000"/>
      <c r="J408" s="1000"/>
      <c r="K408" s="1001"/>
    </row>
    <row r="409" spans="1:11" x14ac:dyDescent="0.25">
      <c r="A409" s="999"/>
      <c r="B409" s="1000"/>
      <c r="C409" s="1000"/>
      <c r="D409" s="1000"/>
      <c r="E409" s="1000"/>
      <c r="F409" s="1001"/>
      <c r="G409" s="999"/>
      <c r="H409" s="1000"/>
      <c r="I409" s="1000"/>
      <c r="J409" s="1000"/>
      <c r="K409" s="1001"/>
    </row>
    <row r="410" spans="1:11" x14ac:dyDescent="0.25">
      <c r="A410" s="999"/>
      <c r="B410" s="1000"/>
      <c r="C410" s="1000"/>
      <c r="D410" s="1000"/>
      <c r="E410" s="1000"/>
      <c r="F410" s="1001"/>
      <c r="G410" s="999"/>
      <c r="H410" s="1000"/>
      <c r="I410" s="1000"/>
      <c r="J410" s="1000"/>
      <c r="K410" s="1001"/>
    </row>
    <row r="411" spans="1:11" x14ac:dyDescent="0.25">
      <c r="A411" s="999"/>
      <c r="B411" s="1000"/>
      <c r="C411" s="1000"/>
      <c r="D411" s="1000"/>
      <c r="E411" s="1000"/>
      <c r="F411" s="1001"/>
      <c r="G411" s="999"/>
      <c r="H411" s="1000"/>
      <c r="I411" s="1000"/>
      <c r="J411" s="1000"/>
      <c r="K411" s="1001"/>
    </row>
    <row r="412" spans="1:11" x14ac:dyDescent="0.25">
      <c r="A412" s="999"/>
      <c r="B412" s="1000"/>
      <c r="C412" s="1000"/>
      <c r="D412" s="1000"/>
      <c r="E412" s="1000"/>
      <c r="F412" s="1001"/>
      <c r="G412" s="999"/>
      <c r="H412" s="1000"/>
      <c r="I412" s="1000"/>
      <c r="J412" s="1000"/>
      <c r="K412" s="1001"/>
    </row>
    <row r="413" spans="1:11" x14ac:dyDescent="0.25">
      <c r="A413" s="999"/>
      <c r="B413" s="1000"/>
      <c r="C413" s="1000"/>
      <c r="D413" s="1000"/>
      <c r="E413" s="1000"/>
      <c r="F413" s="1001"/>
      <c r="G413" s="999"/>
      <c r="H413" s="1000"/>
      <c r="I413" s="1000"/>
      <c r="J413" s="1000"/>
      <c r="K413" s="1001"/>
    </row>
    <row r="414" spans="1:11" x14ac:dyDescent="0.25">
      <c r="A414" s="999"/>
      <c r="B414" s="1000"/>
      <c r="C414" s="1000"/>
      <c r="D414" s="1000"/>
      <c r="E414" s="1000"/>
      <c r="F414" s="1001"/>
      <c r="G414" s="999"/>
      <c r="H414" s="1000"/>
      <c r="I414" s="1000"/>
      <c r="J414" s="1000"/>
      <c r="K414" s="1001"/>
    </row>
    <row r="415" spans="1:11" x14ac:dyDescent="0.25">
      <c r="A415" s="999"/>
      <c r="B415" s="1000"/>
      <c r="C415" s="1000"/>
      <c r="D415" s="1000"/>
      <c r="E415" s="1000"/>
      <c r="F415" s="1001"/>
      <c r="G415" s="999"/>
      <c r="H415" s="1000"/>
      <c r="I415" s="1000"/>
      <c r="J415" s="1000"/>
      <c r="K415" s="1001"/>
    </row>
    <row r="416" spans="1:11" x14ac:dyDescent="0.25">
      <c r="A416" s="999"/>
      <c r="B416" s="1000"/>
      <c r="C416" s="1000"/>
      <c r="D416" s="1000"/>
      <c r="E416" s="1000"/>
      <c r="F416" s="1001"/>
      <c r="G416" s="999"/>
      <c r="H416" s="1000"/>
      <c r="I416" s="1000"/>
      <c r="J416" s="1000"/>
      <c r="K416" s="1001"/>
    </row>
    <row r="417" spans="1:11" x14ac:dyDescent="0.25">
      <c r="A417" s="999"/>
      <c r="B417" s="1000"/>
      <c r="C417" s="1000"/>
      <c r="D417" s="1000"/>
      <c r="E417" s="1000"/>
      <c r="F417" s="1001"/>
      <c r="G417" s="999"/>
      <c r="H417" s="1000"/>
      <c r="I417" s="1000"/>
      <c r="J417" s="1000"/>
      <c r="K417" s="1001"/>
    </row>
    <row r="418" spans="1:11" x14ac:dyDescent="0.25">
      <c r="A418" s="999"/>
      <c r="B418" s="1000"/>
      <c r="C418" s="1000"/>
      <c r="D418" s="1000"/>
      <c r="E418" s="1000"/>
      <c r="F418" s="1001"/>
      <c r="G418" s="999"/>
      <c r="H418" s="1000"/>
      <c r="I418" s="1000"/>
      <c r="J418" s="1000"/>
      <c r="K418" s="1001"/>
    </row>
    <row r="419" spans="1:11" ht="15.75" thickBot="1" x14ac:dyDescent="0.3">
      <c r="A419" s="999"/>
      <c r="B419" s="1000"/>
      <c r="C419" s="1000"/>
      <c r="D419" s="1000"/>
      <c r="E419" s="1000"/>
      <c r="F419" s="1001"/>
      <c r="G419" s="999"/>
      <c r="H419" s="1000"/>
      <c r="I419" s="1000"/>
      <c r="J419" s="1000"/>
      <c r="K419" s="1001"/>
    </row>
    <row r="420" spans="1:11" x14ac:dyDescent="0.25">
      <c r="A420" s="1052" t="s">
        <v>1051</v>
      </c>
      <c r="B420" s="1053"/>
      <c r="C420" s="1053"/>
      <c r="D420" s="1053"/>
      <c r="E420" s="1053"/>
      <c r="F420" s="1054"/>
      <c r="G420" s="1052" t="s">
        <v>1052</v>
      </c>
      <c r="H420" s="1053"/>
      <c r="I420" s="1053"/>
      <c r="J420" s="1053"/>
      <c r="K420" s="1054"/>
    </row>
    <row r="421" spans="1:11" ht="15.75" thickBot="1" x14ac:dyDescent="0.3">
      <c r="A421" s="1055"/>
      <c r="B421" s="1056"/>
      <c r="C421" s="1056"/>
      <c r="D421" s="1056"/>
      <c r="E421" s="1056"/>
      <c r="F421" s="1057"/>
      <c r="G421" s="1055"/>
      <c r="H421" s="1056"/>
      <c r="I421" s="1056"/>
      <c r="J421" s="1056"/>
      <c r="K421" s="1057"/>
    </row>
    <row r="422" spans="1:11" x14ac:dyDescent="0.25">
      <c r="A422" s="996" t="s">
        <v>608</v>
      </c>
      <c r="B422" s="997"/>
      <c r="C422" s="997"/>
      <c r="D422" s="997"/>
      <c r="E422" s="997"/>
      <c r="F422" s="998"/>
      <c r="G422" s="996" t="s">
        <v>609</v>
      </c>
      <c r="H422" s="997"/>
      <c r="I422" s="997"/>
      <c r="J422" s="997"/>
      <c r="K422" s="998"/>
    </row>
    <row r="423" spans="1:11" x14ac:dyDescent="0.25">
      <c r="A423" s="999"/>
      <c r="B423" s="1000"/>
      <c r="C423" s="1000"/>
      <c r="D423" s="1000"/>
      <c r="E423" s="1000"/>
      <c r="F423" s="1001"/>
      <c r="G423" s="999"/>
      <c r="H423" s="1000"/>
      <c r="I423" s="1000"/>
      <c r="J423" s="1000"/>
      <c r="K423" s="1001"/>
    </row>
    <row r="424" spans="1:11" x14ac:dyDescent="0.25">
      <c r="A424" s="999"/>
      <c r="B424" s="1000"/>
      <c r="C424" s="1000"/>
      <c r="D424" s="1000"/>
      <c r="E424" s="1000"/>
      <c r="F424" s="1001"/>
      <c r="G424" s="999"/>
      <c r="H424" s="1000"/>
      <c r="I424" s="1000"/>
      <c r="J424" s="1000"/>
      <c r="K424" s="1001"/>
    </row>
    <row r="425" spans="1:11" x14ac:dyDescent="0.25">
      <c r="A425" s="999"/>
      <c r="B425" s="1000"/>
      <c r="C425" s="1000"/>
      <c r="D425" s="1000"/>
      <c r="E425" s="1000"/>
      <c r="F425" s="1001"/>
      <c r="G425" s="999"/>
      <c r="H425" s="1000"/>
      <c r="I425" s="1000"/>
      <c r="J425" s="1000"/>
      <c r="K425" s="1001"/>
    </row>
    <row r="426" spans="1:11" x14ac:dyDescent="0.25">
      <c r="A426" s="999"/>
      <c r="B426" s="1000"/>
      <c r="C426" s="1000"/>
      <c r="D426" s="1000"/>
      <c r="E426" s="1000"/>
      <c r="F426" s="1001"/>
      <c r="G426" s="999"/>
      <c r="H426" s="1000"/>
      <c r="I426" s="1000"/>
      <c r="J426" s="1000"/>
      <c r="K426" s="1001"/>
    </row>
    <row r="427" spans="1:11" x14ac:dyDescent="0.25">
      <c r="A427" s="999"/>
      <c r="B427" s="1000"/>
      <c r="C427" s="1000"/>
      <c r="D427" s="1000"/>
      <c r="E427" s="1000"/>
      <c r="F427" s="1001"/>
      <c r="G427" s="999"/>
      <c r="H427" s="1000"/>
      <c r="I427" s="1000"/>
      <c r="J427" s="1000"/>
      <c r="K427" s="1001"/>
    </row>
    <row r="428" spans="1:11" x14ac:dyDescent="0.25">
      <c r="A428" s="999"/>
      <c r="B428" s="1000"/>
      <c r="C428" s="1000"/>
      <c r="D428" s="1000"/>
      <c r="E428" s="1000"/>
      <c r="F428" s="1001"/>
      <c r="G428" s="999"/>
      <c r="H428" s="1000"/>
      <c r="I428" s="1000"/>
      <c r="J428" s="1000"/>
      <c r="K428" s="1001"/>
    </row>
    <row r="429" spans="1:11" x14ac:dyDescent="0.25">
      <c r="A429" s="999"/>
      <c r="B429" s="1000"/>
      <c r="C429" s="1000"/>
      <c r="D429" s="1000"/>
      <c r="E429" s="1000"/>
      <c r="F429" s="1001"/>
      <c r="G429" s="999"/>
      <c r="H429" s="1000"/>
      <c r="I429" s="1000"/>
      <c r="J429" s="1000"/>
      <c r="K429" s="1001"/>
    </row>
    <row r="430" spans="1:11" x14ac:dyDescent="0.25">
      <c r="A430" s="999"/>
      <c r="B430" s="1000"/>
      <c r="C430" s="1000"/>
      <c r="D430" s="1000"/>
      <c r="E430" s="1000"/>
      <c r="F430" s="1001"/>
      <c r="G430" s="999"/>
      <c r="H430" s="1000"/>
      <c r="I430" s="1000"/>
      <c r="J430" s="1000"/>
      <c r="K430" s="1001"/>
    </row>
    <row r="431" spans="1:11" x14ac:dyDescent="0.25">
      <c r="A431" s="999"/>
      <c r="B431" s="1000"/>
      <c r="C431" s="1000"/>
      <c r="D431" s="1000"/>
      <c r="E431" s="1000"/>
      <c r="F431" s="1001"/>
      <c r="G431" s="999"/>
      <c r="H431" s="1000"/>
      <c r="I431" s="1000"/>
      <c r="J431" s="1000"/>
      <c r="K431" s="1001"/>
    </row>
    <row r="432" spans="1:11" x14ac:dyDescent="0.25">
      <c r="A432" s="999"/>
      <c r="B432" s="1000"/>
      <c r="C432" s="1000"/>
      <c r="D432" s="1000"/>
      <c r="E432" s="1000"/>
      <c r="F432" s="1001"/>
      <c r="G432" s="999"/>
      <c r="H432" s="1000"/>
      <c r="I432" s="1000"/>
      <c r="J432" s="1000"/>
      <c r="K432" s="1001"/>
    </row>
    <row r="433" spans="1:11" x14ac:dyDescent="0.25">
      <c r="A433" s="999"/>
      <c r="B433" s="1000"/>
      <c r="C433" s="1000"/>
      <c r="D433" s="1000"/>
      <c r="E433" s="1000"/>
      <c r="F433" s="1001"/>
      <c r="G433" s="999"/>
      <c r="H433" s="1000"/>
      <c r="I433" s="1000"/>
      <c r="J433" s="1000"/>
      <c r="K433" s="1001"/>
    </row>
    <row r="434" spans="1:11" x14ac:dyDescent="0.25">
      <c r="A434" s="999"/>
      <c r="B434" s="1000"/>
      <c r="C434" s="1000"/>
      <c r="D434" s="1000"/>
      <c r="E434" s="1000"/>
      <c r="F434" s="1001"/>
      <c r="G434" s="999"/>
      <c r="H434" s="1000"/>
      <c r="I434" s="1000"/>
      <c r="J434" s="1000"/>
      <c r="K434" s="1001"/>
    </row>
    <row r="435" spans="1:11" ht="15.75" thickBot="1" x14ac:dyDescent="0.3">
      <c r="A435" s="999"/>
      <c r="B435" s="1000"/>
      <c r="C435" s="1000"/>
      <c r="D435" s="1000"/>
      <c r="E435" s="1000"/>
      <c r="F435" s="1001"/>
      <c r="G435" s="999"/>
      <c r="H435" s="1000"/>
      <c r="I435" s="1000"/>
      <c r="J435" s="1000"/>
      <c r="K435" s="1001"/>
    </row>
    <row r="436" spans="1:11" x14ac:dyDescent="0.25">
      <c r="A436" s="1052" t="s">
        <v>796</v>
      </c>
      <c r="B436" s="1053"/>
      <c r="C436" s="1053"/>
      <c r="D436" s="1053"/>
      <c r="E436" s="1053"/>
      <c r="F436" s="1054"/>
      <c r="G436" s="1052" t="s">
        <v>933</v>
      </c>
      <c r="H436" s="1053"/>
      <c r="I436" s="1053"/>
      <c r="J436" s="1053"/>
      <c r="K436" s="1054"/>
    </row>
    <row r="437" spans="1:11" ht="15.75" thickBot="1" x14ac:dyDescent="0.3">
      <c r="A437" s="1055"/>
      <c r="B437" s="1056"/>
      <c r="C437" s="1056"/>
      <c r="D437" s="1056"/>
      <c r="E437" s="1056"/>
      <c r="F437" s="1057"/>
      <c r="G437" s="1055"/>
      <c r="H437" s="1056"/>
      <c r="I437" s="1056"/>
      <c r="J437" s="1056"/>
      <c r="K437" s="1057"/>
    </row>
    <row r="438" spans="1:11" x14ac:dyDescent="0.25">
      <c r="A438" s="996" t="s">
        <v>608</v>
      </c>
      <c r="B438" s="997"/>
      <c r="C438" s="997"/>
      <c r="D438" s="997"/>
      <c r="E438" s="997"/>
      <c r="F438" s="998"/>
      <c r="G438" s="996" t="s">
        <v>609</v>
      </c>
      <c r="H438" s="997"/>
      <c r="I438" s="997"/>
      <c r="J438" s="997"/>
      <c r="K438" s="998"/>
    </row>
    <row r="439" spans="1:11" x14ac:dyDescent="0.25">
      <c r="A439" s="999"/>
      <c r="B439" s="1000"/>
      <c r="C439" s="1000"/>
      <c r="D439" s="1000"/>
      <c r="E439" s="1000"/>
      <c r="F439" s="1001"/>
      <c r="G439" s="999"/>
      <c r="H439" s="1000"/>
      <c r="I439" s="1000"/>
      <c r="J439" s="1000"/>
      <c r="K439" s="1001"/>
    </row>
    <row r="440" spans="1:11" x14ac:dyDescent="0.25">
      <c r="A440" s="999"/>
      <c r="B440" s="1000"/>
      <c r="C440" s="1000"/>
      <c r="D440" s="1000"/>
      <c r="E440" s="1000"/>
      <c r="F440" s="1001"/>
      <c r="G440" s="999"/>
      <c r="H440" s="1000"/>
      <c r="I440" s="1000"/>
      <c r="J440" s="1000"/>
      <c r="K440" s="1001"/>
    </row>
    <row r="441" spans="1:11" x14ac:dyDescent="0.25">
      <c r="A441" s="999"/>
      <c r="B441" s="1000"/>
      <c r="C441" s="1000"/>
      <c r="D441" s="1000"/>
      <c r="E441" s="1000"/>
      <c r="F441" s="1001"/>
      <c r="G441" s="999"/>
      <c r="H441" s="1000"/>
      <c r="I441" s="1000"/>
      <c r="J441" s="1000"/>
      <c r="K441" s="1001"/>
    </row>
    <row r="442" spans="1:11" x14ac:dyDescent="0.25">
      <c r="A442" s="999"/>
      <c r="B442" s="1000"/>
      <c r="C442" s="1000"/>
      <c r="D442" s="1000"/>
      <c r="E442" s="1000"/>
      <c r="F442" s="1001"/>
      <c r="G442" s="999"/>
      <c r="H442" s="1000"/>
      <c r="I442" s="1000"/>
      <c r="J442" s="1000"/>
      <c r="K442" s="1001"/>
    </row>
    <row r="443" spans="1:11" x14ac:dyDescent="0.25">
      <c r="A443" s="999"/>
      <c r="B443" s="1000"/>
      <c r="C443" s="1000"/>
      <c r="D443" s="1000"/>
      <c r="E443" s="1000"/>
      <c r="F443" s="1001"/>
      <c r="G443" s="999"/>
      <c r="H443" s="1000"/>
      <c r="I443" s="1000"/>
      <c r="J443" s="1000"/>
      <c r="K443" s="1001"/>
    </row>
    <row r="444" spans="1:11" x14ac:dyDescent="0.25">
      <c r="A444" s="999"/>
      <c r="B444" s="1000"/>
      <c r="C444" s="1000"/>
      <c r="D444" s="1000"/>
      <c r="E444" s="1000"/>
      <c r="F444" s="1001"/>
      <c r="G444" s="999"/>
      <c r="H444" s="1000"/>
      <c r="I444" s="1000"/>
      <c r="J444" s="1000"/>
      <c r="K444" s="1001"/>
    </row>
    <row r="445" spans="1:11" x14ac:dyDescent="0.25">
      <c r="A445" s="999"/>
      <c r="B445" s="1000"/>
      <c r="C445" s="1000"/>
      <c r="D445" s="1000"/>
      <c r="E445" s="1000"/>
      <c r="F445" s="1001"/>
      <c r="G445" s="999"/>
      <c r="H445" s="1000"/>
      <c r="I445" s="1000"/>
      <c r="J445" s="1000"/>
      <c r="K445" s="1001"/>
    </row>
    <row r="446" spans="1:11" x14ac:dyDescent="0.25">
      <c r="A446" s="999"/>
      <c r="B446" s="1000"/>
      <c r="C446" s="1000"/>
      <c r="D446" s="1000"/>
      <c r="E446" s="1000"/>
      <c r="F446" s="1001"/>
      <c r="G446" s="999"/>
      <c r="H446" s="1000"/>
      <c r="I446" s="1000"/>
      <c r="J446" s="1000"/>
      <c r="K446" s="1001"/>
    </row>
    <row r="447" spans="1:11" x14ac:dyDescent="0.25">
      <c r="A447" s="999"/>
      <c r="B447" s="1000"/>
      <c r="C447" s="1000"/>
      <c r="D447" s="1000"/>
      <c r="E447" s="1000"/>
      <c r="F447" s="1001"/>
      <c r="G447" s="999"/>
      <c r="H447" s="1000"/>
      <c r="I447" s="1000"/>
      <c r="J447" s="1000"/>
      <c r="K447" s="1001"/>
    </row>
    <row r="448" spans="1:11" x14ac:dyDescent="0.25">
      <c r="A448" s="999"/>
      <c r="B448" s="1000"/>
      <c r="C448" s="1000"/>
      <c r="D448" s="1000"/>
      <c r="E448" s="1000"/>
      <c r="F448" s="1001"/>
      <c r="G448" s="999"/>
      <c r="H448" s="1000"/>
      <c r="I448" s="1000"/>
      <c r="J448" s="1000"/>
      <c r="K448" s="1001"/>
    </row>
    <row r="449" spans="1:11" x14ac:dyDescent="0.25">
      <c r="A449" s="999"/>
      <c r="B449" s="1000"/>
      <c r="C449" s="1000"/>
      <c r="D449" s="1000"/>
      <c r="E449" s="1000"/>
      <c r="F449" s="1001"/>
      <c r="G449" s="999"/>
      <c r="H449" s="1000"/>
      <c r="I449" s="1000"/>
      <c r="J449" s="1000"/>
      <c r="K449" s="1001"/>
    </row>
    <row r="450" spans="1:11" x14ac:dyDescent="0.25">
      <c r="A450" s="999"/>
      <c r="B450" s="1000"/>
      <c r="C450" s="1000"/>
      <c r="D450" s="1000"/>
      <c r="E450" s="1000"/>
      <c r="F450" s="1001"/>
      <c r="G450" s="999"/>
      <c r="H450" s="1000"/>
      <c r="I450" s="1000"/>
      <c r="J450" s="1000"/>
      <c r="K450" s="1001"/>
    </row>
    <row r="451" spans="1:11" ht="15.75" thickBot="1" x14ac:dyDescent="0.3">
      <c r="A451" s="999"/>
      <c r="B451" s="1000"/>
      <c r="C451" s="1000"/>
      <c r="D451" s="1000"/>
      <c r="E451" s="1000"/>
      <c r="F451" s="1001"/>
      <c r="G451" s="999"/>
      <c r="H451" s="1000"/>
      <c r="I451" s="1000"/>
      <c r="J451" s="1000"/>
      <c r="K451" s="1001"/>
    </row>
    <row r="452" spans="1:11" x14ac:dyDescent="0.25">
      <c r="A452" s="1052" t="s">
        <v>934</v>
      </c>
      <c r="B452" s="1053"/>
      <c r="C452" s="1053"/>
      <c r="D452" s="1053"/>
      <c r="E452" s="1053"/>
      <c r="F452" s="1054"/>
      <c r="G452" s="1052" t="s">
        <v>935</v>
      </c>
      <c r="H452" s="1053"/>
      <c r="I452" s="1053"/>
      <c r="J452" s="1053"/>
      <c r="K452" s="1054"/>
    </row>
    <row r="453" spans="1:11" ht="15.75" thickBot="1" x14ac:dyDescent="0.3">
      <c r="A453" s="1055"/>
      <c r="B453" s="1056"/>
      <c r="C453" s="1056"/>
      <c r="D453" s="1056"/>
      <c r="E453" s="1056"/>
      <c r="F453" s="1057"/>
      <c r="G453" s="1055"/>
      <c r="H453" s="1056"/>
      <c r="I453" s="1056"/>
      <c r="J453" s="1056"/>
      <c r="K453" s="1057"/>
    </row>
    <row r="454" spans="1:11" x14ac:dyDescent="0.25">
      <c r="A454" s="996" t="s">
        <v>608</v>
      </c>
      <c r="B454" s="997"/>
      <c r="C454" s="997"/>
      <c r="D454" s="997"/>
      <c r="E454" s="997"/>
      <c r="F454" s="998"/>
      <c r="G454" s="996" t="s">
        <v>609</v>
      </c>
      <c r="H454" s="997"/>
      <c r="I454" s="997"/>
      <c r="J454" s="997"/>
      <c r="K454" s="998"/>
    </row>
    <row r="455" spans="1:11" x14ac:dyDescent="0.25">
      <c r="A455" s="999"/>
      <c r="B455" s="1000"/>
      <c r="C455" s="1000"/>
      <c r="D455" s="1000"/>
      <c r="E455" s="1000"/>
      <c r="F455" s="1001"/>
      <c r="G455" s="999"/>
      <c r="H455" s="1000"/>
      <c r="I455" s="1000"/>
      <c r="J455" s="1000"/>
      <c r="K455" s="1001"/>
    </row>
    <row r="456" spans="1:11" x14ac:dyDescent="0.25">
      <c r="A456" s="999"/>
      <c r="B456" s="1000"/>
      <c r="C456" s="1000"/>
      <c r="D456" s="1000"/>
      <c r="E456" s="1000"/>
      <c r="F456" s="1001"/>
      <c r="G456" s="999"/>
      <c r="H456" s="1000"/>
      <c r="I456" s="1000"/>
      <c r="J456" s="1000"/>
      <c r="K456" s="1001"/>
    </row>
    <row r="457" spans="1:11" x14ac:dyDescent="0.25">
      <c r="A457" s="999"/>
      <c r="B457" s="1000"/>
      <c r="C457" s="1000"/>
      <c r="D457" s="1000"/>
      <c r="E457" s="1000"/>
      <c r="F457" s="1001"/>
      <c r="G457" s="999"/>
      <c r="H457" s="1000"/>
      <c r="I457" s="1000"/>
      <c r="J457" s="1000"/>
      <c r="K457" s="1001"/>
    </row>
    <row r="458" spans="1:11" x14ac:dyDescent="0.25">
      <c r="A458" s="999"/>
      <c r="B458" s="1000"/>
      <c r="C458" s="1000"/>
      <c r="D458" s="1000"/>
      <c r="E458" s="1000"/>
      <c r="F458" s="1001"/>
      <c r="G458" s="999"/>
      <c r="H458" s="1000"/>
      <c r="I458" s="1000"/>
      <c r="J458" s="1000"/>
      <c r="K458" s="1001"/>
    </row>
    <row r="459" spans="1:11" x14ac:dyDescent="0.25">
      <c r="A459" s="999"/>
      <c r="B459" s="1000"/>
      <c r="C459" s="1000"/>
      <c r="D459" s="1000"/>
      <c r="E459" s="1000"/>
      <c r="F459" s="1001"/>
      <c r="G459" s="999"/>
      <c r="H459" s="1000"/>
      <c r="I459" s="1000"/>
      <c r="J459" s="1000"/>
      <c r="K459" s="1001"/>
    </row>
    <row r="460" spans="1:11" x14ac:dyDescent="0.25">
      <c r="A460" s="999"/>
      <c r="B460" s="1000"/>
      <c r="C460" s="1000"/>
      <c r="D460" s="1000"/>
      <c r="E460" s="1000"/>
      <c r="F460" s="1001"/>
      <c r="G460" s="999"/>
      <c r="H460" s="1000"/>
      <c r="I460" s="1000"/>
      <c r="J460" s="1000"/>
      <c r="K460" s="1001"/>
    </row>
    <row r="461" spans="1:11" x14ac:dyDescent="0.25">
      <c r="A461" s="999"/>
      <c r="B461" s="1000"/>
      <c r="C461" s="1000"/>
      <c r="D461" s="1000"/>
      <c r="E461" s="1000"/>
      <c r="F461" s="1001"/>
      <c r="G461" s="999"/>
      <c r="H461" s="1000"/>
      <c r="I461" s="1000"/>
      <c r="J461" s="1000"/>
      <c r="K461" s="1001"/>
    </row>
    <row r="462" spans="1:11" x14ac:dyDescent="0.25">
      <c r="A462" s="999"/>
      <c r="B462" s="1000"/>
      <c r="C462" s="1000"/>
      <c r="D462" s="1000"/>
      <c r="E462" s="1000"/>
      <c r="F462" s="1001"/>
      <c r="G462" s="999"/>
      <c r="H462" s="1000"/>
      <c r="I462" s="1000"/>
      <c r="J462" s="1000"/>
      <c r="K462" s="1001"/>
    </row>
    <row r="463" spans="1:11" x14ac:dyDescent="0.25">
      <c r="A463" s="999"/>
      <c r="B463" s="1000"/>
      <c r="C463" s="1000"/>
      <c r="D463" s="1000"/>
      <c r="E463" s="1000"/>
      <c r="F463" s="1001"/>
      <c r="G463" s="999"/>
      <c r="H463" s="1000"/>
      <c r="I463" s="1000"/>
      <c r="J463" s="1000"/>
      <c r="K463" s="1001"/>
    </row>
    <row r="464" spans="1:11" x14ac:dyDescent="0.25">
      <c r="A464" s="999"/>
      <c r="B464" s="1000"/>
      <c r="C464" s="1000"/>
      <c r="D464" s="1000"/>
      <c r="E464" s="1000"/>
      <c r="F464" s="1001"/>
      <c r="G464" s="999"/>
      <c r="H464" s="1000"/>
      <c r="I464" s="1000"/>
      <c r="J464" s="1000"/>
      <c r="K464" s="1001"/>
    </row>
    <row r="465" spans="1:11" x14ac:dyDescent="0.25">
      <c r="A465" s="999"/>
      <c r="B465" s="1000"/>
      <c r="C465" s="1000"/>
      <c r="D465" s="1000"/>
      <c r="E465" s="1000"/>
      <c r="F465" s="1001"/>
      <c r="G465" s="999"/>
      <c r="H465" s="1000"/>
      <c r="I465" s="1000"/>
      <c r="J465" s="1000"/>
      <c r="K465" s="1001"/>
    </row>
    <row r="466" spans="1:11" x14ac:dyDescent="0.25">
      <c r="A466" s="999"/>
      <c r="B466" s="1000"/>
      <c r="C466" s="1000"/>
      <c r="D466" s="1000"/>
      <c r="E466" s="1000"/>
      <c r="F466" s="1001"/>
      <c r="G466" s="999"/>
      <c r="H466" s="1000"/>
      <c r="I466" s="1000"/>
      <c r="J466" s="1000"/>
      <c r="K466" s="1001"/>
    </row>
    <row r="467" spans="1:11" ht="15.75" thickBot="1" x14ac:dyDescent="0.3">
      <c r="A467" s="999"/>
      <c r="B467" s="1000"/>
      <c r="C467" s="1000"/>
      <c r="D467" s="1000"/>
      <c r="E467" s="1000"/>
      <c r="F467" s="1001"/>
      <c r="G467" s="999"/>
      <c r="H467" s="1000"/>
      <c r="I467" s="1000"/>
      <c r="J467" s="1000"/>
      <c r="K467" s="1001"/>
    </row>
    <row r="468" spans="1:11" x14ac:dyDescent="0.25">
      <c r="A468" s="1052" t="s">
        <v>1053</v>
      </c>
      <c r="B468" s="1053"/>
      <c r="C468" s="1053"/>
      <c r="D468" s="1053"/>
      <c r="E468" s="1053"/>
      <c r="F468" s="1054"/>
      <c r="G468" s="1052" t="s">
        <v>1054</v>
      </c>
      <c r="H468" s="1053"/>
      <c r="I468" s="1053"/>
      <c r="J468" s="1053"/>
      <c r="K468" s="1054"/>
    </row>
    <row r="469" spans="1:11" ht="15.75" thickBot="1" x14ac:dyDescent="0.3">
      <c r="A469" s="1055"/>
      <c r="B469" s="1056"/>
      <c r="C469" s="1056"/>
      <c r="D469" s="1056"/>
      <c r="E469" s="1056"/>
      <c r="F469" s="1057"/>
      <c r="G469" s="1055"/>
      <c r="H469" s="1056"/>
      <c r="I469" s="1056"/>
      <c r="J469" s="1056"/>
      <c r="K469" s="1057"/>
    </row>
    <row r="470" spans="1:11" x14ac:dyDescent="0.25">
      <c r="A470" s="996" t="s">
        <v>608</v>
      </c>
      <c r="B470" s="997"/>
      <c r="C470" s="997"/>
      <c r="D470" s="997"/>
      <c r="E470" s="997"/>
      <c r="F470" s="998"/>
      <c r="G470" s="996" t="s">
        <v>609</v>
      </c>
      <c r="H470" s="997"/>
      <c r="I470" s="997"/>
      <c r="J470" s="997"/>
      <c r="K470" s="998"/>
    </row>
    <row r="471" spans="1:11" x14ac:dyDescent="0.25">
      <c r="A471" s="999"/>
      <c r="B471" s="1000"/>
      <c r="C471" s="1000"/>
      <c r="D471" s="1000"/>
      <c r="E471" s="1000"/>
      <c r="F471" s="1001"/>
      <c r="G471" s="999"/>
      <c r="H471" s="1000"/>
      <c r="I471" s="1000"/>
      <c r="J471" s="1000"/>
      <c r="K471" s="1001"/>
    </row>
    <row r="472" spans="1:11" x14ac:dyDescent="0.25">
      <c r="A472" s="999"/>
      <c r="B472" s="1000"/>
      <c r="C472" s="1000"/>
      <c r="D472" s="1000"/>
      <c r="E472" s="1000"/>
      <c r="F472" s="1001"/>
      <c r="G472" s="999"/>
      <c r="H472" s="1000"/>
      <c r="I472" s="1000"/>
      <c r="J472" s="1000"/>
      <c r="K472" s="1001"/>
    </row>
    <row r="473" spans="1:11" x14ac:dyDescent="0.25">
      <c r="A473" s="999"/>
      <c r="B473" s="1000"/>
      <c r="C473" s="1000"/>
      <c r="D473" s="1000"/>
      <c r="E473" s="1000"/>
      <c r="F473" s="1001"/>
      <c r="G473" s="999"/>
      <c r="H473" s="1000"/>
      <c r="I473" s="1000"/>
      <c r="J473" s="1000"/>
      <c r="K473" s="1001"/>
    </row>
    <row r="474" spans="1:11" x14ac:dyDescent="0.25">
      <c r="A474" s="999"/>
      <c r="B474" s="1000"/>
      <c r="C474" s="1000"/>
      <c r="D474" s="1000"/>
      <c r="E474" s="1000"/>
      <c r="F474" s="1001"/>
      <c r="G474" s="999"/>
      <c r="H474" s="1000"/>
      <c r="I474" s="1000"/>
      <c r="J474" s="1000"/>
      <c r="K474" s="1001"/>
    </row>
    <row r="475" spans="1:11" x14ac:dyDescent="0.25">
      <c r="A475" s="999"/>
      <c r="B475" s="1000"/>
      <c r="C475" s="1000"/>
      <c r="D475" s="1000"/>
      <c r="E475" s="1000"/>
      <c r="F475" s="1001"/>
      <c r="G475" s="999"/>
      <c r="H475" s="1000"/>
      <c r="I475" s="1000"/>
      <c r="J475" s="1000"/>
      <c r="K475" s="1001"/>
    </row>
    <row r="476" spans="1:11" x14ac:dyDescent="0.25">
      <c r="A476" s="999"/>
      <c r="B476" s="1000"/>
      <c r="C476" s="1000"/>
      <c r="D476" s="1000"/>
      <c r="E476" s="1000"/>
      <c r="F476" s="1001"/>
      <c r="G476" s="999"/>
      <c r="H476" s="1000"/>
      <c r="I476" s="1000"/>
      <c r="J476" s="1000"/>
      <c r="K476" s="1001"/>
    </row>
    <row r="477" spans="1:11" x14ac:dyDescent="0.25">
      <c r="A477" s="999"/>
      <c r="B477" s="1000"/>
      <c r="C477" s="1000"/>
      <c r="D477" s="1000"/>
      <c r="E477" s="1000"/>
      <c r="F477" s="1001"/>
      <c r="G477" s="999"/>
      <c r="H477" s="1000"/>
      <c r="I477" s="1000"/>
      <c r="J477" s="1000"/>
      <c r="K477" s="1001"/>
    </row>
    <row r="478" spans="1:11" x14ac:dyDescent="0.25">
      <c r="A478" s="999"/>
      <c r="B478" s="1000"/>
      <c r="C478" s="1000"/>
      <c r="D478" s="1000"/>
      <c r="E478" s="1000"/>
      <c r="F478" s="1001"/>
      <c r="G478" s="999"/>
      <c r="H478" s="1000"/>
      <c r="I478" s="1000"/>
      <c r="J478" s="1000"/>
      <c r="K478" s="1001"/>
    </row>
    <row r="479" spans="1:11" x14ac:dyDescent="0.25">
      <c r="A479" s="999"/>
      <c r="B479" s="1000"/>
      <c r="C479" s="1000"/>
      <c r="D479" s="1000"/>
      <c r="E479" s="1000"/>
      <c r="F479" s="1001"/>
      <c r="G479" s="999"/>
      <c r="H479" s="1000"/>
      <c r="I479" s="1000"/>
      <c r="J479" s="1000"/>
      <c r="K479" s="1001"/>
    </row>
    <row r="480" spans="1:11" x14ac:dyDescent="0.25">
      <c r="A480" s="999"/>
      <c r="B480" s="1000"/>
      <c r="C480" s="1000"/>
      <c r="D480" s="1000"/>
      <c r="E480" s="1000"/>
      <c r="F480" s="1001"/>
      <c r="G480" s="999"/>
      <c r="H480" s="1000"/>
      <c r="I480" s="1000"/>
      <c r="J480" s="1000"/>
      <c r="K480" s="1001"/>
    </row>
    <row r="481" spans="1:11" x14ac:dyDescent="0.25">
      <c r="A481" s="999"/>
      <c r="B481" s="1000"/>
      <c r="C481" s="1000"/>
      <c r="D481" s="1000"/>
      <c r="E481" s="1000"/>
      <c r="F481" s="1001"/>
      <c r="G481" s="999"/>
      <c r="H481" s="1000"/>
      <c r="I481" s="1000"/>
      <c r="J481" s="1000"/>
      <c r="K481" s="1001"/>
    </row>
    <row r="482" spans="1:11" x14ac:dyDescent="0.25">
      <c r="A482" s="999"/>
      <c r="B482" s="1000"/>
      <c r="C482" s="1000"/>
      <c r="D482" s="1000"/>
      <c r="E482" s="1000"/>
      <c r="F482" s="1001"/>
      <c r="G482" s="999"/>
      <c r="H482" s="1000"/>
      <c r="I482" s="1000"/>
      <c r="J482" s="1000"/>
      <c r="K482" s="1001"/>
    </row>
    <row r="483" spans="1:11" ht="15.75" thickBot="1" x14ac:dyDescent="0.3">
      <c r="A483" s="999"/>
      <c r="B483" s="1000"/>
      <c r="C483" s="1000"/>
      <c r="D483" s="1000"/>
      <c r="E483" s="1000"/>
      <c r="F483" s="1001"/>
      <c r="G483" s="999"/>
      <c r="H483" s="1000"/>
      <c r="I483" s="1000"/>
      <c r="J483" s="1000"/>
      <c r="K483" s="1001"/>
    </row>
    <row r="484" spans="1:11" x14ac:dyDescent="0.25">
      <c r="A484" s="1052" t="s">
        <v>1055</v>
      </c>
      <c r="B484" s="1053"/>
      <c r="C484" s="1053"/>
      <c r="D484" s="1053"/>
      <c r="E484" s="1053"/>
      <c r="F484" s="1054"/>
      <c r="G484" s="1052" t="s">
        <v>1056</v>
      </c>
      <c r="H484" s="1053"/>
      <c r="I484" s="1053"/>
      <c r="J484" s="1053"/>
      <c r="K484" s="1054"/>
    </row>
    <row r="485" spans="1:11" ht="15.75" thickBot="1" x14ac:dyDescent="0.3">
      <c r="A485" s="1055"/>
      <c r="B485" s="1056"/>
      <c r="C485" s="1056"/>
      <c r="D485" s="1056"/>
      <c r="E485" s="1056"/>
      <c r="F485" s="1057"/>
      <c r="G485" s="1055"/>
      <c r="H485" s="1056"/>
      <c r="I485" s="1056"/>
      <c r="J485" s="1056"/>
      <c r="K485" s="1057"/>
    </row>
  </sheetData>
  <mergeCells count="127">
    <mergeCell ref="A1:K2"/>
    <mergeCell ref="A3:D3"/>
    <mergeCell ref="F3:H3"/>
    <mergeCell ref="I3:K3"/>
    <mergeCell ref="A4:G5"/>
    <mergeCell ref="J4:K4"/>
    <mergeCell ref="J5:K5"/>
    <mergeCell ref="A36:F37"/>
    <mergeCell ref="G36:K37"/>
    <mergeCell ref="A38:F51"/>
    <mergeCell ref="G38:K51"/>
    <mergeCell ref="A52:F53"/>
    <mergeCell ref="G52:K53"/>
    <mergeCell ref="A6:F19"/>
    <mergeCell ref="G6:K19"/>
    <mergeCell ref="A20:F21"/>
    <mergeCell ref="G20:K21"/>
    <mergeCell ref="A22:F35"/>
    <mergeCell ref="G22:K35"/>
    <mergeCell ref="A84:F85"/>
    <mergeCell ref="G84:K85"/>
    <mergeCell ref="A86:F99"/>
    <mergeCell ref="G86:K99"/>
    <mergeCell ref="A100:F101"/>
    <mergeCell ref="G100:K101"/>
    <mergeCell ref="A54:F67"/>
    <mergeCell ref="G54:K67"/>
    <mergeCell ref="A68:F69"/>
    <mergeCell ref="G68:K69"/>
    <mergeCell ref="A70:F83"/>
    <mergeCell ref="G70:K83"/>
    <mergeCell ref="A132:F133"/>
    <mergeCell ref="G132:K133"/>
    <mergeCell ref="A134:F147"/>
    <mergeCell ref="G134:K147"/>
    <mergeCell ref="A148:F149"/>
    <mergeCell ref="G148:K149"/>
    <mergeCell ref="A102:F115"/>
    <mergeCell ref="G102:K115"/>
    <mergeCell ref="A116:F117"/>
    <mergeCell ref="G116:K117"/>
    <mergeCell ref="A118:F131"/>
    <mergeCell ref="G118:K131"/>
    <mergeCell ref="A180:F181"/>
    <mergeCell ref="G180:K181"/>
    <mergeCell ref="A182:F195"/>
    <mergeCell ref="G182:K195"/>
    <mergeCell ref="A196:F197"/>
    <mergeCell ref="G196:K197"/>
    <mergeCell ref="A150:F163"/>
    <mergeCell ref="G150:K163"/>
    <mergeCell ref="A164:F165"/>
    <mergeCell ref="G164:K165"/>
    <mergeCell ref="A166:F179"/>
    <mergeCell ref="G166:K179"/>
    <mergeCell ref="A228:F229"/>
    <mergeCell ref="G228:K229"/>
    <mergeCell ref="A230:F243"/>
    <mergeCell ref="G230:K243"/>
    <mergeCell ref="A244:F245"/>
    <mergeCell ref="G244:K245"/>
    <mergeCell ref="A198:F211"/>
    <mergeCell ref="G198:K211"/>
    <mergeCell ref="A212:F213"/>
    <mergeCell ref="G212:K213"/>
    <mergeCell ref="A214:F227"/>
    <mergeCell ref="G214:K227"/>
    <mergeCell ref="A276:F277"/>
    <mergeCell ref="G276:K277"/>
    <mergeCell ref="A278:F291"/>
    <mergeCell ref="G278:K291"/>
    <mergeCell ref="A292:F293"/>
    <mergeCell ref="G292:K293"/>
    <mergeCell ref="A246:F259"/>
    <mergeCell ref="G246:K259"/>
    <mergeCell ref="A260:F261"/>
    <mergeCell ref="G260:K261"/>
    <mergeCell ref="A262:F275"/>
    <mergeCell ref="G262:K275"/>
    <mergeCell ref="A324:F325"/>
    <mergeCell ref="G324:K325"/>
    <mergeCell ref="A326:F339"/>
    <mergeCell ref="G326:K339"/>
    <mergeCell ref="A340:F341"/>
    <mergeCell ref="G340:K341"/>
    <mergeCell ref="A294:F307"/>
    <mergeCell ref="G294:K307"/>
    <mergeCell ref="A308:F309"/>
    <mergeCell ref="G308:K309"/>
    <mergeCell ref="A310:F323"/>
    <mergeCell ref="G310:K323"/>
    <mergeCell ref="A372:F373"/>
    <mergeCell ref="G372:K373"/>
    <mergeCell ref="A374:F387"/>
    <mergeCell ref="G374:K387"/>
    <mergeCell ref="A388:F389"/>
    <mergeCell ref="G388:K389"/>
    <mergeCell ref="A342:F355"/>
    <mergeCell ref="G342:K355"/>
    <mergeCell ref="A356:F357"/>
    <mergeCell ref="G356:K357"/>
    <mergeCell ref="A358:F371"/>
    <mergeCell ref="G358:K371"/>
    <mergeCell ref="A420:F421"/>
    <mergeCell ref="G420:K421"/>
    <mergeCell ref="A422:F435"/>
    <mergeCell ref="G422:K435"/>
    <mergeCell ref="A436:F437"/>
    <mergeCell ref="G436:K437"/>
    <mergeCell ref="A390:F403"/>
    <mergeCell ref="G390:K403"/>
    <mergeCell ref="A404:F405"/>
    <mergeCell ref="G404:K405"/>
    <mergeCell ref="A406:F419"/>
    <mergeCell ref="G406:K419"/>
    <mergeCell ref="A468:F469"/>
    <mergeCell ref="G468:K469"/>
    <mergeCell ref="A470:F483"/>
    <mergeCell ref="G470:K483"/>
    <mergeCell ref="A484:F485"/>
    <mergeCell ref="G484:K485"/>
    <mergeCell ref="A438:F451"/>
    <mergeCell ref="G438:K451"/>
    <mergeCell ref="A452:F453"/>
    <mergeCell ref="G452:K453"/>
    <mergeCell ref="A454:F467"/>
    <mergeCell ref="G454:K467"/>
  </mergeCells>
  <pageMargins left="0.7" right="0.7" top="0.75" bottom="0.75" header="0.3" footer="0.3"/>
  <pageSetup paperSize="9" orientation="portrait" horizontalDpi="0"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L101"/>
  <sheetViews>
    <sheetView zoomScaleNormal="100" zoomScaleSheetLayoutView="100" zoomScalePageLayoutView="90" workbookViewId="0">
      <selection activeCell="B36" sqref="B36:G37"/>
    </sheetView>
  </sheetViews>
  <sheetFormatPr baseColWidth="10" defaultColWidth="11.42578125" defaultRowHeight="15" x14ac:dyDescent="0.25"/>
  <cols>
    <col min="1" max="1" width="3.7109375" style="126" customWidth="1"/>
    <col min="2" max="2" width="4.7109375" style="126" customWidth="1"/>
    <col min="3" max="3" width="8.28515625" style="126" customWidth="1"/>
    <col min="4" max="4" width="8" style="126" customWidth="1"/>
    <col min="5" max="5" width="11.42578125" style="126"/>
    <col min="6" max="6" width="12" style="126" customWidth="1"/>
    <col min="7" max="7" width="8.42578125" style="126" customWidth="1"/>
    <col min="8" max="8" width="8.5703125" style="126" customWidth="1"/>
    <col min="9" max="9" width="20.28515625" style="126" customWidth="1"/>
    <col min="10" max="10" width="9.140625" style="126" customWidth="1"/>
    <col min="11" max="11" width="6.28515625" style="126" customWidth="1"/>
    <col min="12" max="12" width="8" style="126" customWidth="1"/>
    <col min="13" max="13" width="11.42578125" style="126" customWidth="1"/>
    <col min="14" max="16384" width="11.42578125"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x14ac:dyDescent="0.25">
      <c r="B3" s="1140" t="s">
        <v>374</v>
      </c>
      <c r="C3" s="1021"/>
      <c r="D3" s="1021"/>
      <c r="E3" s="1022"/>
      <c r="F3" s="153">
        <v>44076</v>
      </c>
      <c r="G3" s="1020" t="s">
        <v>375</v>
      </c>
      <c r="H3" s="1021"/>
      <c r="I3" s="1022"/>
      <c r="J3" s="1091">
        <v>44082</v>
      </c>
      <c r="K3" s="1021"/>
      <c r="L3" s="1141"/>
    </row>
    <row r="4" spans="2:12" ht="24.95" customHeight="1" x14ac:dyDescent="0.25">
      <c r="B4" s="1026" t="s">
        <v>326</v>
      </c>
      <c r="C4" s="1027"/>
      <c r="D4" s="1027"/>
      <c r="E4" s="1027"/>
      <c r="F4" s="1027"/>
      <c r="G4" s="1027"/>
      <c r="H4" s="1028"/>
      <c r="I4" s="193" t="s">
        <v>591</v>
      </c>
      <c r="J4" s="193" t="s">
        <v>2</v>
      </c>
      <c r="K4" s="1142" t="s">
        <v>0</v>
      </c>
      <c r="L4" s="1143"/>
    </row>
    <row r="5" spans="2:12" ht="24.95" customHeight="1" x14ac:dyDescent="0.25">
      <c r="B5" s="1029"/>
      <c r="C5" s="1030"/>
      <c r="D5" s="1030"/>
      <c r="E5" s="1030"/>
      <c r="F5" s="1030"/>
      <c r="G5" s="1030"/>
      <c r="H5" s="1031"/>
      <c r="I5" s="192" t="s">
        <v>592</v>
      </c>
      <c r="J5" s="193">
        <v>2</v>
      </c>
      <c r="K5" s="1142" t="s">
        <v>376</v>
      </c>
      <c r="L5" s="1143"/>
    </row>
    <row r="6" spans="2:12" ht="15.75" customHeight="1" x14ac:dyDescent="0.25">
      <c r="B6" s="999" t="s">
        <v>545</v>
      </c>
      <c r="C6" s="1000"/>
      <c r="D6" s="1000"/>
      <c r="E6" s="1000"/>
      <c r="F6" s="1000"/>
      <c r="G6" s="1001"/>
      <c r="H6" s="999" t="s">
        <v>546</v>
      </c>
      <c r="I6" s="1000"/>
      <c r="J6" s="1000"/>
      <c r="K6" s="1000"/>
      <c r="L6" s="1001"/>
    </row>
    <row r="7" spans="2:12" x14ac:dyDescent="0.25">
      <c r="B7" s="999"/>
      <c r="C7" s="1000"/>
      <c r="D7" s="1000"/>
      <c r="E7" s="1000"/>
      <c r="F7" s="1000"/>
      <c r="G7" s="1001"/>
      <c r="H7" s="999"/>
      <c r="I7" s="1000"/>
      <c r="J7" s="1000"/>
      <c r="K7" s="1000"/>
      <c r="L7" s="1001"/>
    </row>
    <row r="8" spans="2:12"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x14ac:dyDescent="0.25">
      <c r="B15" s="999"/>
      <c r="C15" s="1000"/>
      <c r="D15" s="1000"/>
      <c r="E15" s="1000"/>
      <c r="F15" s="1000"/>
      <c r="G15" s="1001"/>
      <c r="H15" s="999"/>
      <c r="I15" s="1000"/>
      <c r="J15" s="1000"/>
      <c r="K15" s="1000"/>
      <c r="L15" s="1001"/>
    </row>
    <row r="16" spans="2:12" x14ac:dyDescent="0.25">
      <c r="B16" s="999"/>
      <c r="C16" s="1000"/>
      <c r="D16" s="1000"/>
      <c r="E16" s="1000"/>
      <c r="F16" s="1000"/>
      <c r="G16" s="1001"/>
      <c r="H16" s="999"/>
      <c r="I16" s="1000"/>
      <c r="J16" s="1000"/>
      <c r="K16" s="1000"/>
      <c r="L16" s="1001"/>
    </row>
    <row r="17" spans="2:12" x14ac:dyDescent="0.25">
      <c r="B17" s="999"/>
      <c r="C17" s="1000"/>
      <c r="D17" s="1000"/>
      <c r="E17" s="1000"/>
      <c r="F17" s="1000"/>
      <c r="G17" s="1001"/>
      <c r="H17" s="999"/>
      <c r="I17" s="1000"/>
      <c r="J17" s="1000"/>
      <c r="K17" s="1000"/>
      <c r="L17" s="1001"/>
    </row>
    <row r="18" spans="2:12" x14ac:dyDescent="0.25">
      <c r="B18" s="999"/>
      <c r="C18" s="1000"/>
      <c r="D18" s="1000"/>
      <c r="E18" s="1000"/>
      <c r="F18" s="1000"/>
      <c r="G18" s="1001"/>
      <c r="H18" s="999"/>
      <c r="I18" s="1000"/>
      <c r="J18" s="1000"/>
      <c r="K18" s="1000"/>
      <c r="L18" s="1001"/>
    </row>
    <row r="19" spans="2:12" ht="15.75" thickBot="1" x14ac:dyDescent="0.3">
      <c r="B19" s="999"/>
      <c r="C19" s="1000"/>
      <c r="D19" s="1000"/>
      <c r="E19" s="1000"/>
      <c r="F19" s="1000"/>
      <c r="G19" s="1001"/>
      <c r="H19" s="999"/>
      <c r="I19" s="1000"/>
      <c r="J19" s="1000"/>
      <c r="K19" s="1000"/>
      <c r="L19" s="1001"/>
    </row>
    <row r="20" spans="2:12" x14ac:dyDescent="0.25">
      <c r="B20" s="1002" t="s">
        <v>1140</v>
      </c>
      <c r="C20" s="1135"/>
      <c r="D20" s="1135"/>
      <c r="E20" s="1135"/>
      <c r="F20" s="1135"/>
      <c r="G20" s="1136"/>
      <c r="H20" s="1002" t="s">
        <v>1141</v>
      </c>
      <c r="I20" s="1003"/>
      <c r="J20" s="1003"/>
      <c r="K20" s="1003"/>
      <c r="L20" s="1004"/>
    </row>
    <row r="21" spans="2:12" ht="18" customHeight="1" thickBot="1" x14ac:dyDescent="0.3">
      <c r="B21" s="1137"/>
      <c r="C21" s="1138"/>
      <c r="D21" s="1138"/>
      <c r="E21" s="1138"/>
      <c r="F21" s="1138"/>
      <c r="G21" s="1139"/>
      <c r="H21" s="1005"/>
      <c r="I21" s="1006"/>
      <c r="J21" s="1006"/>
      <c r="K21" s="1006"/>
      <c r="L21" s="1007"/>
    </row>
    <row r="22" spans="2:12" ht="15.75" customHeight="1" x14ac:dyDescent="0.25">
      <c r="B22" s="996" t="s">
        <v>606</v>
      </c>
      <c r="C22" s="997"/>
      <c r="D22" s="997"/>
      <c r="E22" s="997"/>
      <c r="F22" s="997"/>
      <c r="G22" s="998"/>
      <c r="H22" s="996" t="s">
        <v>607</v>
      </c>
      <c r="I22" s="997"/>
      <c r="J22" s="997"/>
      <c r="K22" s="997"/>
      <c r="L22" s="998"/>
    </row>
    <row r="23" spans="2:12" x14ac:dyDescent="0.25">
      <c r="B23" s="999"/>
      <c r="C23" s="1000"/>
      <c r="D23" s="1000"/>
      <c r="E23" s="1000"/>
      <c r="F23" s="1000"/>
      <c r="G23" s="1001"/>
      <c r="H23" s="999"/>
      <c r="I23" s="1000"/>
      <c r="J23" s="1000"/>
      <c r="K23" s="1000"/>
      <c r="L23" s="1001"/>
    </row>
    <row r="24" spans="2:12" x14ac:dyDescent="0.25">
      <c r="B24" s="999"/>
      <c r="C24" s="1000"/>
      <c r="D24" s="1000"/>
      <c r="E24" s="1000"/>
      <c r="F24" s="1000"/>
      <c r="G24" s="1001"/>
      <c r="H24" s="999"/>
      <c r="I24" s="1000"/>
      <c r="J24" s="1000"/>
      <c r="K24" s="1000"/>
      <c r="L24" s="1001"/>
    </row>
    <row r="25" spans="2:12" x14ac:dyDescent="0.25">
      <c r="B25" s="999"/>
      <c r="C25" s="1000"/>
      <c r="D25" s="1000"/>
      <c r="E25" s="1000"/>
      <c r="F25" s="1000"/>
      <c r="G25" s="1001"/>
      <c r="H25" s="999"/>
      <c r="I25" s="1000"/>
      <c r="J25" s="1000"/>
      <c r="K25" s="1000"/>
      <c r="L25" s="1001"/>
    </row>
    <row r="26" spans="2:12" x14ac:dyDescent="0.25">
      <c r="B26" s="999"/>
      <c r="C26" s="1000"/>
      <c r="D26" s="1000"/>
      <c r="E26" s="1000"/>
      <c r="F26" s="1000"/>
      <c r="G26" s="1001"/>
      <c r="H26" s="999"/>
      <c r="I26" s="1000"/>
      <c r="J26" s="1000"/>
      <c r="K26" s="1000"/>
      <c r="L26" s="1001"/>
    </row>
    <row r="27" spans="2:12" x14ac:dyDescent="0.25">
      <c r="B27" s="999"/>
      <c r="C27" s="1000"/>
      <c r="D27" s="1000"/>
      <c r="E27" s="1000"/>
      <c r="F27" s="1000"/>
      <c r="G27" s="1001"/>
      <c r="H27" s="999"/>
      <c r="I27" s="1000"/>
      <c r="J27" s="1000"/>
      <c r="K27" s="1000"/>
      <c r="L27" s="1001"/>
    </row>
    <row r="28" spans="2:12" x14ac:dyDescent="0.25">
      <c r="B28" s="999"/>
      <c r="C28" s="1000"/>
      <c r="D28" s="1000"/>
      <c r="E28" s="1000"/>
      <c r="F28" s="1000"/>
      <c r="G28" s="1001"/>
      <c r="H28" s="999"/>
      <c r="I28" s="1000"/>
      <c r="J28" s="1000"/>
      <c r="K28" s="1000"/>
      <c r="L28" s="1001"/>
    </row>
    <row r="29" spans="2:12" x14ac:dyDescent="0.25">
      <c r="B29" s="999"/>
      <c r="C29" s="1000"/>
      <c r="D29" s="1000"/>
      <c r="E29" s="1000"/>
      <c r="F29" s="1000"/>
      <c r="G29" s="1001"/>
      <c r="H29" s="999"/>
      <c r="I29" s="1000"/>
      <c r="J29" s="1000"/>
      <c r="K29" s="1000"/>
      <c r="L29" s="1001"/>
    </row>
    <row r="30" spans="2:12" x14ac:dyDescent="0.25">
      <c r="B30" s="999"/>
      <c r="C30" s="1000"/>
      <c r="D30" s="1000"/>
      <c r="E30" s="1000"/>
      <c r="F30" s="1000"/>
      <c r="G30" s="1001"/>
      <c r="H30" s="999"/>
      <c r="I30" s="1000"/>
      <c r="J30" s="1000"/>
      <c r="K30" s="1000"/>
      <c r="L30" s="1001"/>
    </row>
    <row r="31" spans="2:12" x14ac:dyDescent="0.25">
      <c r="B31" s="999"/>
      <c r="C31" s="1000"/>
      <c r="D31" s="1000"/>
      <c r="E31" s="1000"/>
      <c r="F31" s="1000"/>
      <c r="G31" s="1001"/>
      <c r="H31" s="999"/>
      <c r="I31" s="1000"/>
      <c r="J31" s="1000"/>
      <c r="K31" s="1000"/>
      <c r="L31" s="1001"/>
    </row>
    <row r="32" spans="2:12" x14ac:dyDescent="0.25">
      <c r="B32" s="999"/>
      <c r="C32" s="1000"/>
      <c r="D32" s="1000"/>
      <c r="E32" s="1000"/>
      <c r="F32" s="1000"/>
      <c r="G32" s="1001"/>
      <c r="H32" s="999"/>
      <c r="I32" s="1000"/>
      <c r="J32" s="1000"/>
      <c r="K32" s="1000"/>
      <c r="L32" s="1001"/>
    </row>
    <row r="33" spans="2:12" x14ac:dyDescent="0.25">
      <c r="B33" s="999"/>
      <c r="C33" s="1000"/>
      <c r="D33" s="1000"/>
      <c r="E33" s="1000"/>
      <c r="F33" s="1000"/>
      <c r="G33" s="1001"/>
      <c r="H33" s="999"/>
      <c r="I33" s="1000"/>
      <c r="J33" s="1000"/>
      <c r="K33" s="1000"/>
      <c r="L33" s="1001"/>
    </row>
    <row r="34" spans="2:12" x14ac:dyDescent="0.25">
      <c r="B34" s="999"/>
      <c r="C34" s="1000"/>
      <c r="D34" s="1000"/>
      <c r="E34" s="1000"/>
      <c r="F34" s="1000"/>
      <c r="G34" s="1001"/>
      <c r="H34" s="999"/>
      <c r="I34" s="1000"/>
      <c r="J34" s="1000"/>
      <c r="K34" s="1000"/>
      <c r="L34" s="1001"/>
    </row>
    <row r="35" spans="2:12" ht="15.75" thickBot="1" x14ac:dyDescent="0.3">
      <c r="B35" s="999"/>
      <c r="C35" s="1000"/>
      <c r="D35" s="1000"/>
      <c r="E35" s="1000"/>
      <c r="F35" s="1000"/>
      <c r="G35" s="1001"/>
      <c r="H35" s="999"/>
      <c r="I35" s="1000"/>
      <c r="J35" s="1000"/>
      <c r="K35" s="1000"/>
      <c r="L35" s="1001"/>
    </row>
    <row r="36" spans="2:12" x14ac:dyDescent="0.25">
      <c r="B36" s="1002" t="s">
        <v>1001</v>
      </c>
      <c r="C36" s="1003"/>
      <c r="D36" s="1003"/>
      <c r="E36" s="1003"/>
      <c r="F36" s="1003"/>
      <c r="G36" s="1004"/>
      <c r="H36" s="1002" t="s">
        <v>1142</v>
      </c>
      <c r="I36" s="1003"/>
      <c r="J36" s="1003"/>
      <c r="K36" s="1003"/>
      <c r="L36" s="1004"/>
    </row>
    <row r="37" spans="2:12" ht="18" customHeight="1" thickBot="1" x14ac:dyDescent="0.3">
      <c r="B37" s="1005"/>
      <c r="C37" s="1006"/>
      <c r="D37" s="1006"/>
      <c r="E37" s="1006"/>
      <c r="F37" s="1006"/>
      <c r="G37" s="1007"/>
      <c r="H37" s="1005"/>
      <c r="I37" s="1006"/>
      <c r="J37" s="1006"/>
      <c r="K37" s="1006"/>
      <c r="L37" s="1007"/>
    </row>
    <row r="38" spans="2:12" x14ac:dyDescent="0.25">
      <c r="B38" s="996" t="s">
        <v>608</v>
      </c>
      <c r="C38" s="997"/>
      <c r="D38" s="997"/>
      <c r="E38" s="997"/>
      <c r="F38" s="997"/>
      <c r="G38" s="998"/>
      <c r="H38" s="996" t="s">
        <v>609</v>
      </c>
      <c r="I38" s="997"/>
      <c r="J38" s="997"/>
      <c r="K38" s="997"/>
      <c r="L38" s="998"/>
    </row>
    <row r="39" spans="2:12" x14ac:dyDescent="0.25">
      <c r="B39" s="999"/>
      <c r="C39" s="1000"/>
      <c r="D39" s="1000"/>
      <c r="E39" s="1000"/>
      <c r="F39" s="1000"/>
      <c r="G39" s="1001"/>
      <c r="H39" s="999"/>
      <c r="I39" s="1000"/>
      <c r="J39" s="1000"/>
      <c r="K39" s="1000"/>
      <c r="L39" s="1001"/>
    </row>
    <row r="40" spans="2:12" x14ac:dyDescent="0.25">
      <c r="B40" s="999"/>
      <c r="C40" s="1000"/>
      <c r="D40" s="1000"/>
      <c r="E40" s="1000"/>
      <c r="F40" s="1000"/>
      <c r="G40" s="1001"/>
      <c r="H40" s="999"/>
      <c r="I40" s="1000"/>
      <c r="J40" s="1000"/>
      <c r="K40" s="1000"/>
      <c r="L40" s="1001"/>
    </row>
    <row r="41" spans="2:12" x14ac:dyDescent="0.25">
      <c r="B41" s="999"/>
      <c r="C41" s="1000"/>
      <c r="D41" s="1000"/>
      <c r="E41" s="1000"/>
      <c r="F41" s="1000"/>
      <c r="G41" s="1001"/>
      <c r="H41" s="999"/>
      <c r="I41" s="1000"/>
      <c r="J41" s="1000"/>
      <c r="K41" s="1000"/>
      <c r="L41" s="1001"/>
    </row>
    <row r="42" spans="2:12" x14ac:dyDescent="0.25">
      <c r="B42" s="999"/>
      <c r="C42" s="1000"/>
      <c r="D42" s="1000"/>
      <c r="E42" s="1000"/>
      <c r="F42" s="1000"/>
      <c r="G42" s="1001"/>
      <c r="H42" s="999"/>
      <c r="I42" s="1000"/>
      <c r="J42" s="1000"/>
      <c r="K42" s="1000"/>
      <c r="L42" s="1001"/>
    </row>
    <row r="43" spans="2:12" x14ac:dyDescent="0.25">
      <c r="B43" s="999"/>
      <c r="C43" s="1000"/>
      <c r="D43" s="1000"/>
      <c r="E43" s="1000"/>
      <c r="F43" s="1000"/>
      <c r="G43" s="1001"/>
      <c r="H43" s="999"/>
      <c r="I43" s="1000"/>
      <c r="J43" s="1000"/>
      <c r="K43" s="1000"/>
      <c r="L43" s="1001"/>
    </row>
    <row r="44" spans="2:12" x14ac:dyDescent="0.25">
      <c r="B44" s="999"/>
      <c r="C44" s="1000"/>
      <c r="D44" s="1000"/>
      <c r="E44" s="1000"/>
      <c r="F44" s="1000"/>
      <c r="G44" s="1001"/>
      <c r="H44" s="999"/>
      <c r="I44" s="1000"/>
      <c r="J44" s="1000"/>
      <c r="K44" s="1000"/>
      <c r="L44" s="1001"/>
    </row>
    <row r="45" spans="2:12" x14ac:dyDescent="0.25">
      <c r="B45" s="999"/>
      <c r="C45" s="1000"/>
      <c r="D45" s="1000"/>
      <c r="E45" s="1000"/>
      <c r="F45" s="1000"/>
      <c r="G45" s="1001"/>
      <c r="H45" s="999"/>
      <c r="I45" s="1000"/>
      <c r="J45" s="1000"/>
      <c r="K45" s="1000"/>
      <c r="L45" s="1001"/>
    </row>
    <row r="46" spans="2:12" x14ac:dyDescent="0.25">
      <c r="B46" s="999"/>
      <c r="C46" s="1000"/>
      <c r="D46" s="1000"/>
      <c r="E46" s="1000"/>
      <c r="F46" s="1000"/>
      <c r="G46" s="1001"/>
      <c r="H46" s="999"/>
      <c r="I46" s="1000"/>
      <c r="J46" s="1000"/>
      <c r="K46" s="1000"/>
      <c r="L46" s="1001"/>
    </row>
    <row r="47" spans="2:12" x14ac:dyDescent="0.25">
      <c r="B47" s="999"/>
      <c r="C47" s="1000"/>
      <c r="D47" s="1000"/>
      <c r="E47" s="1000"/>
      <c r="F47" s="1000"/>
      <c r="G47" s="1001"/>
      <c r="H47" s="999"/>
      <c r="I47" s="1000"/>
      <c r="J47" s="1000"/>
      <c r="K47" s="1000"/>
      <c r="L47" s="1001"/>
    </row>
    <row r="48" spans="2:12" x14ac:dyDescent="0.25">
      <c r="B48" s="999"/>
      <c r="C48" s="1000"/>
      <c r="D48" s="1000"/>
      <c r="E48" s="1000"/>
      <c r="F48" s="1000"/>
      <c r="G48" s="1001"/>
      <c r="H48" s="999"/>
      <c r="I48" s="1000"/>
      <c r="J48" s="1000"/>
      <c r="K48" s="1000"/>
      <c r="L48" s="1001"/>
    </row>
    <row r="49" spans="2:12" x14ac:dyDescent="0.25">
      <c r="B49" s="999"/>
      <c r="C49" s="1000"/>
      <c r="D49" s="1000"/>
      <c r="E49" s="1000"/>
      <c r="F49" s="1000"/>
      <c r="G49" s="1001"/>
      <c r="H49" s="999"/>
      <c r="I49" s="1000"/>
      <c r="J49" s="1000"/>
      <c r="K49" s="1000"/>
      <c r="L49" s="1001"/>
    </row>
    <row r="50" spans="2:12" x14ac:dyDescent="0.25">
      <c r="B50" s="999"/>
      <c r="C50" s="1000"/>
      <c r="D50" s="1000"/>
      <c r="E50" s="1000"/>
      <c r="F50" s="1000"/>
      <c r="G50" s="1001"/>
      <c r="H50" s="999"/>
      <c r="I50" s="1000"/>
      <c r="J50" s="1000"/>
      <c r="K50" s="1000"/>
      <c r="L50" s="1001"/>
    </row>
    <row r="51" spans="2:12" ht="15.75" thickBot="1" x14ac:dyDescent="0.3">
      <c r="B51" s="999"/>
      <c r="C51" s="1000"/>
      <c r="D51" s="1000"/>
      <c r="E51" s="1000"/>
      <c r="F51" s="1000"/>
      <c r="G51" s="1001"/>
      <c r="H51" s="999"/>
      <c r="I51" s="1000"/>
      <c r="J51" s="1000"/>
      <c r="K51" s="1000"/>
      <c r="L51" s="1001"/>
    </row>
    <row r="52" spans="2:12" ht="15" customHeight="1" x14ac:dyDescent="0.25">
      <c r="B52" s="1008" t="s">
        <v>1143</v>
      </c>
      <c r="C52" s="1009"/>
      <c r="D52" s="1009"/>
      <c r="E52" s="1009"/>
      <c r="F52" s="1009"/>
      <c r="G52" s="1010"/>
      <c r="H52" s="1008" t="s">
        <v>1144</v>
      </c>
      <c r="I52" s="1009"/>
      <c r="J52" s="1009"/>
      <c r="K52" s="1009"/>
      <c r="L52" s="1009"/>
    </row>
    <row r="53" spans="2:12" ht="15.75" thickBot="1" x14ac:dyDescent="0.3">
      <c r="B53" s="1011"/>
      <c r="C53" s="1012"/>
      <c r="D53" s="1012"/>
      <c r="E53" s="1012"/>
      <c r="F53" s="1012"/>
      <c r="G53" s="1013"/>
      <c r="H53" s="1011"/>
      <c r="I53" s="1012"/>
      <c r="J53" s="1012"/>
      <c r="K53" s="1012"/>
      <c r="L53" s="1012"/>
    </row>
    <row r="54" spans="2:12" x14ac:dyDescent="0.25">
      <c r="B54" s="996" t="s">
        <v>608</v>
      </c>
      <c r="C54" s="997"/>
      <c r="D54" s="997"/>
      <c r="E54" s="997"/>
      <c r="F54" s="997"/>
      <c r="G54" s="998"/>
      <c r="H54" s="996" t="s">
        <v>609</v>
      </c>
      <c r="I54" s="997"/>
      <c r="J54" s="997"/>
      <c r="K54" s="997"/>
      <c r="L54" s="998"/>
    </row>
    <row r="55" spans="2:12" x14ac:dyDescent="0.25">
      <c r="B55" s="999"/>
      <c r="C55" s="1000"/>
      <c r="D55" s="1000"/>
      <c r="E55" s="1000"/>
      <c r="F55" s="1000"/>
      <c r="G55" s="1001"/>
      <c r="H55" s="999"/>
      <c r="I55" s="1000"/>
      <c r="J55" s="1000"/>
      <c r="K55" s="1000"/>
      <c r="L55" s="1001"/>
    </row>
    <row r="56" spans="2:12" x14ac:dyDescent="0.25">
      <c r="B56" s="999"/>
      <c r="C56" s="1000"/>
      <c r="D56" s="1000"/>
      <c r="E56" s="1000"/>
      <c r="F56" s="1000"/>
      <c r="G56" s="1001"/>
      <c r="H56" s="999"/>
      <c r="I56" s="1000"/>
      <c r="J56" s="1000"/>
      <c r="K56" s="1000"/>
      <c r="L56" s="1001"/>
    </row>
    <row r="57" spans="2:12" x14ac:dyDescent="0.25">
      <c r="B57" s="999"/>
      <c r="C57" s="1000"/>
      <c r="D57" s="1000"/>
      <c r="E57" s="1000"/>
      <c r="F57" s="1000"/>
      <c r="G57" s="1001"/>
      <c r="H57" s="999"/>
      <c r="I57" s="1000"/>
      <c r="J57" s="1000"/>
      <c r="K57" s="1000"/>
      <c r="L57" s="1001"/>
    </row>
    <row r="58" spans="2:12" x14ac:dyDescent="0.25">
      <c r="B58" s="999"/>
      <c r="C58" s="1000"/>
      <c r="D58" s="1000"/>
      <c r="E58" s="1000"/>
      <c r="F58" s="1000"/>
      <c r="G58" s="1001"/>
      <c r="H58" s="999"/>
      <c r="I58" s="1000"/>
      <c r="J58" s="1000"/>
      <c r="K58" s="1000"/>
      <c r="L58" s="1001"/>
    </row>
    <row r="59" spans="2:12" x14ac:dyDescent="0.25">
      <c r="B59" s="999"/>
      <c r="C59" s="1000"/>
      <c r="D59" s="1000"/>
      <c r="E59" s="1000"/>
      <c r="F59" s="1000"/>
      <c r="G59" s="1001"/>
      <c r="H59" s="999"/>
      <c r="I59" s="1000"/>
      <c r="J59" s="1000"/>
      <c r="K59" s="1000"/>
      <c r="L59" s="1001"/>
    </row>
    <row r="60" spans="2:12" x14ac:dyDescent="0.25">
      <c r="B60" s="999"/>
      <c r="C60" s="1000"/>
      <c r="D60" s="1000"/>
      <c r="E60" s="1000"/>
      <c r="F60" s="1000"/>
      <c r="G60" s="1001"/>
      <c r="H60" s="999"/>
      <c r="I60" s="1000"/>
      <c r="J60" s="1000"/>
      <c r="K60" s="1000"/>
      <c r="L60" s="1001"/>
    </row>
    <row r="61" spans="2:12" x14ac:dyDescent="0.25">
      <c r="B61" s="999"/>
      <c r="C61" s="1000"/>
      <c r="D61" s="1000"/>
      <c r="E61" s="1000"/>
      <c r="F61" s="1000"/>
      <c r="G61" s="1001"/>
      <c r="H61" s="999"/>
      <c r="I61" s="1000"/>
      <c r="J61" s="1000"/>
      <c r="K61" s="1000"/>
      <c r="L61" s="1001"/>
    </row>
    <row r="62" spans="2:12" x14ac:dyDescent="0.25">
      <c r="B62" s="999"/>
      <c r="C62" s="1000"/>
      <c r="D62" s="1000"/>
      <c r="E62" s="1000"/>
      <c r="F62" s="1000"/>
      <c r="G62" s="1001"/>
      <c r="H62" s="999"/>
      <c r="I62" s="1000"/>
      <c r="J62" s="1000"/>
      <c r="K62" s="1000"/>
      <c r="L62" s="1001"/>
    </row>
    <row r="63" spans="2:12" x14ac:dyDescent="0.25">
      <c r="B63" s="999"/>
      <c r="C63" s="1000"/>
      <c r="D63" s="1000"/>
      <c r="E63" s="1000"/>
      <c r="F63" s="1000"/>
      <c r="G63" s="1001"/>
      <c r="H63" s="999"/>
      <c r="I63" s="1000"/>
      <c r="J63" s="1000"/>
      <c r="K63" s="1000"/>
      <c r="L63" s="1001"/>
    </row>
    <row r="64" spans="2:12" x14ac:dyDescent="0.25">
      <c r="B64" s="999"/>
      <c r="C64" s="1000"/>
      <c r="D64" s="1000"/>
      <c r="E64" s="1000"/>
      <c r="F64" s="1000"/>
      <c r="G64" s="1001"/>
      <c r="H64" s="999"/>
      <c r="I64" s="1000"/>
      <c r="J64" s="1000"/>
      <c r="K64" s="1000"/>
      <c r="L64" s="1001"/>
    </row>
    <row r="65" spans="2:12" x14ac:dyDescent="0.25">
      <c r="B65" s="999"/>
      <c r="C65" s="1000"/>
      <c r="D65" s="1000"/>
      <c r="E65" s="1000"/>
      <c r="F65" s="1000"/>
      <c r="G65" s="1001"/>
      <c r="H65" s="999"/>
      <c r="I65" s="1000"/>
      <c r="J65" s="1000"/>
      <c r="K65" s="1000"/>
      <c r="L65" s="1001"/>
    </row>
    <row r="66" spans="2:12" x14ac:dyDescent="0.25">
      <c r="B66" s="999"/>
      <c r="C66" s="1000"/>
      <c r="D66" s="1000"/>
      <c r="E66" s="1000"/>
      <c r="F66" s="1000"/>
      <c r="G66" s="1001"/>
      <c r="H66" s="999"/>
      <c r="I66" s="1000"/>
      <c r="J66" s="1000"/>
      <c r="K66" s="1000"/>
      <c r="L66" s="1001"/>
    </row>
    <row r="67" spans="2:12" ht="15.75" thickBot="1" x14ac:dyDescent="0.3">
      <c r="B67" s="999"/>
      <c r="C67" s="1000"/>
      <c r="D67" s="1000"/>
      <c r="E67" s="1000"/>
      <c r="F67" s="1000"/>
      <c r="G67" s="1001"/>
      <c r="H67" s="999"/>
      <c r="I67" s="1000"/>
      <c r="J67" s="1000"/>
      <c r="K67" s="1000"/>
      <c r="L67" s="1001"/>
    </row>
    <row r="68" spans="2:12" ht="15" customHeight="1" x14ac:dyDescent="0.25">
      <c r="B68" s="1008" t="s">
        <v>1145</v>
      </c>
      <c r="C68" s="1009"/>
      <c r="D68" s="1009"/>
      <c r="E68" s="1009"/>
      <c r="F68" s="1009"/>
      <c r="G68" s="1010"/>
      <c r="H68" s="1008" t="s">
        <v>1146</v>
      </c>
      <c r="I68" s="1009"/>
      <c r="J68" s="1009"/>
      <c r="K68" s="1009"/>
      <c r="L68" s="1010"/>
    </row>
    <row r="69" spans="2:12" ht="15.75" thickBot="1" x14ac:dyDescent="0.3">
      <c r="B69" s="1011"/>
      <c r="C69" s="1012"/>
      <c r="D69" s="1012"/>
      <c r="E69" s="1012"/>
      <c r="F69" s="1012"/>
      <c r="G69" s="1013"/>
      <c r="H69" s="1011"/>
      <c r="I69" s="1012"/>
      <c r="J69" s="1012"/>
      <c r="K69" s="1012"/>
      <c r="L69" s="1013"/>
    </row>
    <row r="70" spans="2:12" x14ac:dyDescent="0.25">
      <c r="B70" s="996" t="s">
        <v>608</v>
      </c>
      <c r="C70" s="997"/>
      <c r="D70" s="997"/>
      <c r="E70" s="997"/>
      <c r="F70" s="997"/>
      <c r="G70" s="998"/>
      <c r="H70" s="996" t="s">
        <v>609</v>
      </c>
      <c r="I70" s="997"/>
      <c r="J70" s="997"/>
      <c r="K70" s="997"/>
      <c r="L70" s="998"/>
    </row>
    <row r="71" spans="2:12" x14ac:dyDescent="0.25">
      <c r="B71" s="999"/>
      <c r="C71" s="1000"/>
      <c r="D71" s="1000"/>
      <c r="E71" s="1000"/>
      <c r="F71" s="1000"/>
      <c r="G71" s="1001"/>
      <c r="H71" s="999"/>
      <c r="I71" s="1000"/>
      <c r="J71" s="1000"/>
      <c r="K71" s="1000"/>
      <c r="L71" s="1001"/>
    </row>
    <row r="72" spans="2:12" x14ac:dyDescent="0.25">
      <c r="B72" s="999"/>
      <c r="C72" s="1000"/>
      <c r="D72" s="1000"/>
      <c r="E72" s="1000"/>
      <c r="F72" s="1000"/>
      <c r="G72" s="1001"/>
      <c r="H72" s="999"/>
      <c r="I72" s="1000"/>
      <c r="J72" s="1000"/>
      <c r="K72" s="1000"/>
      <c r="L72" s="1001"/>
    </row>
    <row r="73" spans="2:12" x14ac:dyDescent="0.25">
      <c r="B73" s="999"/>
      <c r="C73" s="1000"/>
      <c r="D73" s="1000"/>
      <c r="E73" s="1000"/>
      <c r="F73" s="1000"/>
      <c r="G73" s="1001"/>
      <c r="H73" s="999"/>
      <c r="I73" s="1000"/>
      <c r="J73" s="1000"/>
      <c r="K73" s="1000"/>
      <c r="L73" s="1001"/>
    </row>
    <row r="74" spans="2:12" x14ac:dyDescent="0.25">
      <c r="B74" s="999"/>
      <c r="C74" s="1000"/>
      <c r="D74" s="1000"/>
      <c r="E74" s="1000"/>
      <c r="F74" s="1000"/>
      <c r="G74" s="1001"/>
      <c r="H74" s="999"/>
      <c r="I74" s="1000"/>
      <c r="J74" s="1000"/>
      <c r="K74" s="1000"/>
      <c r="L74" s="1001"/>
    </row>
    <row r="75" spans="2:12" x14ac:dyDescent="0.25">
      <c r="B75" s="999"/>
      <c r="C75" s="1000"/>
      <c r="D75" s="1000"/>
      <c r="E75" s="1000"/>
      <c r="F75" s="1000"/>
      <c r="G75" s="1001"/>
      <c r="H75" s="999"/>
      <c r="I75" s="1000"/>
      <c r="J75" s="1000"/>
      <c r="K75" s="1000"/>
      <c r="L75" s="1001"/>
    </row>
    <row r="76" spans="2:12" x14ac:dyDescent="0.25">
      <c r="B76" s="999"/>
      <c r="C76" s="1000"/>
      <c r="D76" s="1000"/>
      <c r="E76" s="1000"/>
      <c r="F76" s="1000"/>
      <c r="G76" s="1001"/>
      <c r="H76" s="999"/>
      <c r="I76" s="1000"/>
      <c r="J76" s="1000"/>
      <c r="K76" s="1000"/>
      <c r="L76" s="1001"/>
    </row>
    <row r="77" spans="2:12" x14ac:dyDescent="0.25">
      <c r="B77" s="999"/>
      <c r="C77" s="1000"/>
      <c r="D77" s="1000"/>
      <c r="E77" s="1000"/>
      <c r="F77" s="1000"/>
      <c r="G77" s="1001"/>
      <c r="H77" s="999"/>
      <c r="I77" s="1000"/>
      <c r="J77" s="1000"/>
      <c r="K77" s="1000"/>
      <c r="L77" s="1001"/>
    </row>
    <row r="78" spans="2:12" x14ac:dyDescent="0.25">
      <c r="B78" s="999"/>
      <c r="C78" s="1000"/>
      <c r="D78" s="1000"/>
      <c r="E78" s="1000"/>
      <c r="F78" s="1000"/>
      <c r="G78" s="1001"/>
      <c r="H78" s="999"/>
      <c r="I78" s="1000"/>
      <c r="J78" s="1000"/>
      <c r="K78" s="1000"/>
      <c r="L78" s="1001"/>
    </row>
    <row r="79" spans="2:12" x14ac:dyDescent="0.25">
      <c r="B79" s="999"/>
      <c r="C79" s="1000"/>
      <c r="D79" s="1000"/>
      <c r="E79" s="1000"/>
      <c r="F79" s="1000"/>
      <c r="G79" s="1001"/>
      <c r="H79" s="999"/>
      <c r="I79" s="1000"/>
      <c r="J79" s="1000"/>
      <c r="K79" s="1000"/>
      <c r="L79" s="1001"/>
    </row>
    <row r="80" spans="2:12" x14ac:dyDescent="0.25">
      <c r="B80" s="999"/>
      <c r="C80" s="1000"/>
      <c r="D80" s="1000"/>
      <c r="E80" s="1000"/>
      <c r="F80" s="1000"/>
      <c r="G80" s="1001"/>
      <c r="H80" s="999"/>
      <c r="I80" s="1000"/>
      <c r="J80" s="1000"/>
      <c r="K80" s="1000"/>
      <c r="L80" s="1001"/>
    </row>
    <row r="81" spans="2:12" x14ac:dyDescent="0.25">
      <c r="B81" s="999"/>
      <c r="C81" s="1000"/>
      <c r="D81" s="1000"/>
      <c r="E81" s="1000"/>
      <c r="F81" s="1000"/>
      <c r="G81" s="1001"/>
      <c r="H81" s="999"/>
      <c r="I81" s="1000"/>
      <c r="J81" s="1000"/>
      <c r="K81" s="1000"/>
      <c r="L81" s="1001"/>
    </row>
    <row r="82" spans="2:12" x14ac:dyDescent="0.25">
      <c r="B82" s="999"/>
      <c r="C82" s="1000"/>
      <c r="D82" s="1000"/>
      <c r="E82" s="1000"/>
      <c r="F82" s="1000"/>
      <c r="G82" s="1001"/>
      <c r="H82" s="999"/>
      <c r="I82" s="1000"/>
      <c r="J82" s="1000"/>
      <c r="K82" s="1000"/>
      <c r="L82" s="1001"/>
    </row>
    <row r="83" spans="2:12" ht="15.75" thickBot="1" x14ac:dyDescent="0.3">
      <c r="B83" s="999"/>
      <c r="C83" s="1000"/>
      <c r="D83" s="1000"/>
      <c r="E83" s="1000"/>
      <c r="F83" s="1000"/>
      <c r="G83" s="1001"/>
      <c r="H83" s="999"/>
      <c r="I83" s="1000"/>
      <c r="J83" s="1000"/>
      <c r="K83" s="1000"/>
      <c r="L83" s="1001"/>
    </row>
    <row r="84" spans="2:12" x14ac:dyDescent="0.25">
      <c r="B84" s="1002" t="s">
        <v>1147</v>
      </c>
      <c r="C84" s="1003"/>
      <c r="D84" s="1003"/>
      <c r="E84" s="1003"/>
      <c r="F84" s="1003"/>
      <c r="G84" s="1004"/>
      <c r="H84" s="1008" t="s">
        <v>1148</v>
      </c>
      <c r="I84" s="1009"/>
      <c r="J84" s="1009"/>
      <c r="K84" s="1009"/>
      <c r="L84" s="1010"/>
    </row>
    <row r="85" spans="2:12" ht="15.75" thickBot="1" x14ac:dyDescent="0.3">
      <c r="B85" s="1005"/>
      <c r="C85" s="1006"/>
      <c r="D85" s="1006"/>
      <c r="E85" s="1006"/>
      <c r="F85" s="1006"/>
      <c r="G85" s="1007"/>
      <c r="H85" s="1011"/>
      <c r="I85" s="1012"/>
      <c r="J85" s="1012"/>
      <c r="K85" s="1012"/>
      <c r="L85" s="1013"/>
    </row>
    <row r="86" spans="2:12" x14ac:dyDescent="0.25">
      <c r="B86" s="996" t="s">
        <v>608</v>
      </c>
      <c r="C86" s="997"/>
      <c r="D86" s="997"/>
      <c r="E86" s="997"/>
      <c r="F86" s="997"/>
      <c r="G86" s="998"/>
      <c r="H86" s="996" t="s">
        <v>609</v>
      </c>
      <c r="I86" s="997"/>
      <c r="J86" s="997"/>
      <c r="K86" s="997"/>
      <c r="L86" s="998"/>
    </row>
    <row r="87" spans="2:12" x14ac:dyDescent="0.25">
      <c r="B87" s="999"/>
      <c r="C87" s="1000"/>
      <c r="D87" s="1000"/>
      <c r="E87" s="1000"/>
      <c r="F87" s="1000"/>
      <c r="G87" s="1001"/>
      <c r="H87" s="999"/>
      <c r="I87" s="1000"/>
      <c r="J87" s="1000"/>
      <c r="K87" s="1000"/>
      <c r="L87" s="1001"/>
    </row>
    <row r="88" spans="2:12" x14ac:dyDescent="0.25">
      <c r="B88" s="999"/>
      <c r="C88" s="1000"/>
      <c r="D88" s="1000"/>
      <c r="E88" s="1000"/>
      <c r="F88" s="1000"/>
      <c r="G88" s="1001"/>
      <c r="H88" s="999"/>
      <c r="I88" s="1000"/>
      <c r="J88" s="1000"/>
      <c r="K88" s="1000"/>
      <c r="L88" s="1001"/>
    </row>
    <row r="89" spans="2:12" x14ac:dyDescent="0.25">
      <c r="B89" s="999"/>
      <c r="C89" s="1000"/>
      <c r="D89" s="1000"/>
      <c r="E89" s="1000"/>
      <c r="F89" s="1000"/>
      <c r="G89" s="1001"/>
      <c r="H89" s="999"/>
      <c r="I89" s="1000"/>
      <c r="J89" s="1000"/>
      <c r="K89" s="1000"/>
      <c r="L89" s="1001"/>
    </row>
    <row r="90" spans="2:12" x14ac:dyDescent="0.25">
      <c r="B90" s="999"/>
      <c r="C90" s="1000"/>
      <c r="D90" s="1000"/>
      <c r="E90" s="1000"/>
      <c r="F90" s="1000"/>
      <c r="G90" s="1001"/>
      <c r="H90" s="999"/>
      <c r="I90" s="1000"/>
      <c r="J90" s="1000"/>
      <c r="K90" s="1000"/>
      <c r="L90" s="1001"/>
    </row>
    <row r="91" spans="2:12" x14ac:dyDescent="0.25">
      <c r="B91" s="999"/>
      <c r="C91" s="1000"/>
      <c r="D91" s="1000"/>
      <c r="E91" s="1000"/>
      <c r="F91" s="1000"/>
      <c r="G91" s="1001"/>
      <c r="H91" s="999"/>
      <c r="I91" s="1000"/>
      <c r="J91" s="1000"/>
      <c r="K91" s="1000"/>
      <c r="L91" s="1001"/>
    </row>
    <row r="92" spans="2:12" x14ac:dyDescent="0.25">
      <c r="B92" s="999"/>
      <c r="C92" s="1000"/>
      <c r="D92" s="1000"/>
      <c r="E92" s="1000"/>
      <c r="F92" s="1000"/>
      <c r="G92" s="1001"/>
      <c r="H92" s="999"/>
      <c r="I92" s="1000"/>
      <c r="J92" s="1000"/>
      <c r="K92" s="1000"/>
      <c r="L92" s="1001"/>
    </row>
    <row r="93" spans="2:12" x14ac:dyDescent="0.25">
      <c r="B93" s="999"/>
      <c r="C93" s="1000"/>
      <c r="D93" s="1000"/>
      <c r="E93" s="1000"/>
      <c r="F93" s="1000"/>
      <c r="G93" s="1001"/>
      <c r="H93" s="999"/>
      <c r="I93" s="1000"/>
      <c r="J93" s="1000"/>
      <c r="K93" s="1000"/>
      <c r="L93" s="1001"/>
    </row>
    <row r="94" spans="2:12" x14ac:dyDescent="0.25">
      <c r="B94" s="999"/>
      <c r="C94" s="1000"/>
      <c r="D94" s="1000"/>
      <c r="E94" s="1000"/>
      <c r="F94" s="1000"/>
      <c r="G94" s="1001"/>
      <c r="H94" s="999"/>
      <c r="I94" s="1000"/>
      <c r="J94" s="1000"/>
      <c r="K94" s="1000"/>
      <c r="L94" s="1001"/>
    </row>
    <row r="95" spans="2:12" x14ac:dyDescent="0.25">
      <c r="B95" s="999"/>
      <c r="C95" s="1000"/>
      <c r="D95" s="1000"/>
      <c r="E95" s="1000"/>
      <c r="F95" s="1000"/>
      <c r="G95" s="1001"/>
      <c r="H95" s="999"/>
      <c r="I95" s="1000"/>
      <c r="J95" s="1000"/>
      <c r="K95" s="1000"/>
      <c r="L95" s="1001"/>
    </row>
    <row r="96" spans="2:12" x14ac:dyDescent="0.25">
      <c r="B96" s="999"/>
      <c r="C96" s="1000"/>
      <c r="D96" s="1000"/>
      <c r="E96" s="1000"/>
      <c r="F96" s="1000"/>
      <c r="G96" s="1001"/>
      <c r="H96" s="999"/>
      <c r="I96" s="1000"/>
      <c r="J96" s="1000"/>
      <c r="K96" s="1000"/>
      <c r="L96" s="1001"/>
    </row>
    <row r="97" spans="2:12" x14ac:dyDescent="0.25">
      <c r="B97" s="999"/>
      <c r="C97" s="1000"/>
      <c r="D97" s="1000"/>
      <c r="E97" s="1000"/>
      <c r="F97" s="1000"/>
      <c r="G97" s="1001"/>
      <c r="H97" s="999"/>
      <c r="I97" s="1000"/>
      <c r="J97" s="1000"/>
      <c r="K97" s="1000"/>
      <c r="L97" s="1001"/>
    </row>
    <row r="98" spans="2:12" x14ac:dyDescent="0.25">
      <c r="B98" s="999"/>
      <c r="C98" s="1000"/>
      <c r="D98" s="1000"/>
      <c r="E98" s="1000"/>
      <c r="F98" s="1000"/>
      <c r="G98" s="1001"/>
      <c r="H98" s="999"/>
      <c r="I98" s="1000"/>
      <c r="J98" s="1000"/>
      <c r="K98" s="1000"/>
      <c r="L98" s="1001"/>
    </row>
    <row r="99" spans="2:12" ht="15.75" thickBot="1" x14ac:dyDescent="0.3">
      <c r="B99" s="999"/>
      <c r="C99" s="1000"/>
      <c r="D99" s="1000"/>
      <c r="E99" s="1000"/>
      <c r="F99" s="1000"/>
      <c r="G99" s="1001"/>
      <c r="H99" s="999"/>
      <c r="I99" s="1000"/>
      <c r="J99" s="1000"/>
      <c r="K99" s="1000"/>
      <c r="L99" s="1001"/>
    </row>
    <row r="100" spans="2:12" x14ac:dyDescent="0.25">
      <c r="B100" s="1008" t="s">
        <v>1149</v>
      </c>
      <c r="C100" s="1009"/>
      <c r="D100" s="1009"/>
      <c r="E100" s="1009"/>
      <c r="F100" s="1009"/>
      <c r="G100" s="1010"/>
      <c r="H100" s="1008" t="s">
        <v>1150</v>
      </c>
      <c r="I100" s="1009"/>
      <c r="J100" s="1009"/>
      <c r="K100" s="1009"/>
      <c r="L100" s="1010"/>
    </row>
    <row r="101" spans="2:12" ht="15.75" thickBot="1" x14ac:dyDescent="0.3">
      <c r="B101" s="1011"/>
      <c r="C101" s="1012"/>
      <c r="D101" s="1012"/>
      <c r="E101" s="1012"/>
      <c r="F101" s="1012"/>
      <c r="G101" s="1013"/>
      <c r="H101" s="1011"/>
      <c r="I101" s="1012"/>
      <c r="J101" s="1012"/>
      <c r="K101" s="1012"/>
      <c r="L101" s="1013"/>
    </row>
  </sheetData>
  <mergeCells count="31">
    <mergeCell ref="B1:L2"/>
    <mergeCell ref="B3:E3"/>
    <mergeCell ref="G3:I3"/>
    <mergeCell ref="J3:L3"/>
    <mergeCell ref="B4:H5"/>
    <mergeCell ref="K4:L4"/>
    <mergeCell ref="K5:L5"/>
    <mergeCell ref="B6:G19"/>
    <mergeCell ref="H6:L19"/>
    <mergeCell ref="B20:G21"/>
    <mergeCell ref="H20:L21"/>
    <mergeCell ref="B22:G35"/>
    <mergeCell ref="H22:L35"/>
    <mergeCell ref="B36:G37"/>
    <mergeCell ref="H36:L37"/>
    <mergeCell ref="B38:G51"/>
    <mergeCell ref="H38:L51"/>
    <mergeCell ref="B52:G53"/>
    <mergeCell ref="H52:L53"/>
    <mergeCell ref="B54:G67"/>
    <mergeCell ref="H54:L67"/>
    <mergeCell ref="B68:G69"/>
    <mergeCell ref="H68:L69"/>
    <mergeCell ref="B70:G83"/>
    <mergeCell ref="H70:L83"/>
    <mergeCell ref="B84:G85"/>
    <mergeCell ref="H84:L85"/>
    <mergeCell ref="B86:G99"/>
    <mergeCell ref="H86:L99"/>
    <mergeCell ref="B100:G101"/>
    <mergeCell ref="H100:L101"/>
  </mergeCells>
  <printOptions horizontalCentered="1" verticalCentered="1"/>
  <pageMargins left="0.23622047244094491" right="0.23622047244094491" top="0.74803149606299213" bottom="0.74803149606299213" header="0.31496062992125984" footer="0.31496062992125984"/>
  <pageSetup scale="60" orientation="portrait" r:id="rId1"/>
  <headerFooter>
    <oddFooter>Página &amp;P&amp;R&amp;A</oddFooter>
  </headerFooter>
  <rowBreaks count="1" manualBreakCount="1">
    <brk id="67" min="1" max="12"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P302"/>
  <sheetViews>
    <sheetView view="pageBreakPreview" zoomScale="85" zoomScaleNormal="100" zoomScaleSheetLayoutView="85" zoomScalePageLayoutView="110" workbookViewId="0">
      <selection activeCell="B302" sqref="B302:L302"/>
    </sheetView>
  </sheetViews>
  <sheetFormatPr baseColWidth="10" defaultColWidth="11.42578125" defaultRowHeight="15" x14ac:dyDescent="0.25"/>
  <cols>
    <col min="1" max="1" width="3.5703125" style="126" customWidth="1"/>
    <col min="2" max="2" width="4.7109375" style="126" customWidth="1"/>
    <col min="3" max="3" width="8.28515625" style="126" customWidth="1"/>
    <col min="4" max="4" width="8" style="126" customWidth="1"/>
    <col min="5" max="5" width="11.42578125" style="126"/>
    <col min="6" max="6" width="11.85546875" style="126" customWidth="1"/>
    <col min="7" max="7" width="16.28515625" style="126" customWidth="1"/>
    <col min="8" max="8" width="8.5703125" style="126" customWidth="1"/>
    <col min="9" max="9" width="22.42578125" style="126" customWidth="1"/>
    <col min="10" max="10" width="11.7109375" style="126" customWidth="1"/>
    <col min="11" max="11" width="13.42578125" style="126" customWidth="1"/>
    <col min="12" max="12" width="9.42578125" style="126" customWidth="1"/>
    <col min="13" max="13" width="11.42578125" style="126" hidden="1" customWidth="1"/>
    <col min="14" max="16384" width="11.42578125"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x14ac:dyDescent="0.25">
      <c r="B3" s="1020" t="s">
        <v>374</v>
      </c>
      <c r="C3" s="1021"/>
      <c r="D3" s="1021"/>
      <c r="E3" s="1022"/>
      <c r="F3" s="153">
        <v>44076</v>
      </c>
      <c r="G3" s="1020" t="s">
        <v>375</v>
      </c>
      <c r="H3" s="1021"/>
      <c r="I3" s="1022"/>
      <c r="J3" s="1091">
        <v>44083</v>
      </c>
      <c r="K3" s="1021"/>
      <c r="L3" s="1022"/>
    </row>
    <row r="4" spans="2:12" ht="24.95" customHeight="1" x14ac:dyDescent="0.25">
      <c r="B4" s="1165" t="s">
        <v>326</v>
      </c>
      <c r="C4" s="1027"/>
      <c r="D4" s="1027"/>
      <c r="E4" s="1027"/>
      <c r="F4" s="1027"/>
      <c r="G4" s="1028"/>
      <c r="H4" s="1166" t="s">
        <v>591</v>
      </c>
      <c r="I4" s="1167"/>
      <c r="J4" s="193" t="s">
        <v>2</v>
      </c>
      <c r="K4" s="1032" t="s">
        <v>0</v>
      </c>
      <c r="L4" s="1033"/>
    </row>
    <row r="5" spans="2:12" ht="24.95" customHeight="1" x14ac:dyDescent="0.25">
      <c r="B5" s="1161"/>
      <c r="C5" s="1030"/>
      <c r="D5" s="1030"/>
      <c r="E5" s="1030"/>
      <c r="F5" s="1030"/>
      <c r="G5" s="1031"/>
      <c r="H5" s="1162" t="s">
        <v>592</v>
      </c>
      <c r="I5" s="1163"/>
      <c r="J5" s="193">
        <v>2</v>
      </c>
      <c r="K5" s="1032" t="s">
        <v>376</v>
      </c>
      <c r="L5" s="1033"/>
    </row>
    <row r="6" spans="2:12" ht="24.95" customHeight="1" thickBot="1" x14ac:dyDescent="0.3">
      <c r="B6" s="1027" t="s">
        <v>768</v>
      </c>
      <c r="C6" s="1027"/>
      <c r="D6" s="1027"/>
      <c r="E6" s="1027"/>
      <c r="F6" s="1027"/>
      <c r="G6" s="1027"/>
      <c r="H6" s="1027"/>
      <c r="I6" s="1027"/>
      <c r="J6" s="1027"/>
      <c r="K6" s="1027"/>
      <c r="L6" s="1164"/>
    </row>
    <row r="7" spans="2:12" ht="14.25" customHeight="1" x14ac:dyDescent="0.25">
      <c r="B7" s="996" t="s">
        <v>547</v>
      </c>
      <c r="C7" s="997"/>
      <c r="D7" s="997"/>
      <c r="E7" s="997"/>
      <c r="F7" s="997"/>
      <c r="G7" s="998"/>
      <c r="H7" s="996" t="s">
        <v>548</v>
      </c>
      <c r="I7" s="997"/>
      <c r="J7" s="997"/>
      <c r="K7" s="997"/>
      <c r="L7" s="998"/>
    </row>
    <row r="8" spans="2:12" ht="103.5" customHeight="1"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ht="15" customHeight="1" x14ac:dyDescent="0.25">
      <c r="B15" s="1150">
        <v>1</v>
      </c>
      <c r="C15" s="1151"/>
      <c r="D15" s="1151"/>
      <c r="E15" s="1151"/>
      <c r="F15" s="1151"/>
      <c r="G15" s="1152"/>
      <c r="H15" s="1150">
        <v>2</v>
      </c>
      <c r="I15" s="1151"/>
      <c r="J15" s="1151"/>
      <c r="K15" s="1151"/>
      <c r="L15" s="1152"/>
    </row>
    <row r="16" spans="2:12" ht="15.75" thickBot="1" x14ac:dyDescent="0.3">
      <c r="B16" s="1153"/>
      <c r="C16" s="1154"/>
      <c r="D16" s="1154"/>
      <c r="E16" s="1154"/>
      <c r="F16" s="1154"/>
      <c r="G16" s="1155"/>
      <c r="H16" s="1153"/>
      <c r="I16" s="1154"/>
      <c r="J16" s="1154"/>
      <c r="K16" s="1154"/>
      <c r="L16" s="1155"/>
    </row>
    <row r="17" spans="2:12" ht="14.25" customHeight="1" x14ac:dyDescent="0.25">
      <c r="B17" s="996" t="s">
        <v>547</v>
      </c>
      <c r="C17" s="997"/>
      <c r="D17" s="997"/>
      <c r="E17" s="997"/>
      <c r="F17" s="997"/>
      <c r="G17" s="998"/>
      <c r="H17" s="996" t="s">
        <v>548</v>
      </c>
      <c r="I17" s="997"/>
      <c r="J17" s="997"/>
      <c r="K17" s="997"/>
      <c r="L17" s="998"/>
    </row>
    <row r="18" spans="2:12" ht="103.5" customHeight="1" x14ac:dyDescent="0.25">
      <c r="B18" s="999"/>
      <c r="C18" s="1000"/>
      <c r="D18" s="1000"/>
      <c r="E18" s="1000"/>
      <c r="F18" s="1000"/>
      <c r="G18" s="1001"/>
      <c r="H18" s="999"/>
      <c r="I18" s="1000"/>
      <c r="J18" s="1000"/>
      <c r="K18" s="1000"/>
      <c r="L18" s="1001"/>
    </row>
    <row r="19" spans="2:12" x14ac:dyDescent="0.25">
      <c r="B19" s="999"/>
      <c r="C19" s="1000"/>
      <c r="D19" s="1000"/>
      <c r="E19" s="1000"/>
      <c r="F19" s="1000"/>
      <c r="G19" s="1001"/>
      <c r="H19" s="999"/>
      <c r="I19" s="1000"/>
      <c r="J19" s="1000"/>
      <c r="K19" s="1000"/>
      <c r="L19" s="1001"/>
    </row>
    <row r="20" spans="2:12" x14ac:dyDescent="0.25">
      <c r="B20" s="999"/>
      <c r="C20" s="1000"/>
      <c r="D20" s="1000"/>
      <c r="E20" s="1000"/>
      <c r="F20" s="1000"/>
      <c r="G20" s="1001"/>
      <c r="H20" s="999"/>
      <c r="I20" s="1000"/>
      <c r="J20" s="1000"/>
      <c r="K20" s="1000"/>
      <c r="L20" s="1001"/>
    </row>
    <row r="21" spans="2:12" x14ac:dyDescent="0.25">
      <c r="B21" s="999"/>
      <c r="C21" s="1000"/>
      <c r="D21" s="1000"/>
      <c r="E21" s="1000"/>
      <c r="F21" s="1000"/>
      <c r="G21" s="1001"/>
      <c r="H21" s="999"/>
      <c r="I21" s="1000"/>
      <c r="J21" s="1000"/>
      <c r="K21" s="1000"/>
      <c r="L21" s="1001"/>
    </row>
    <row r="22" spans="2:12" x14ac:dyDescent="0.25">
      <c r="B22" s="999"/>
      <c r="C22" s="1000"/>
      <c r="D22" s="1000"/>
      <c r="E22" s="1000"/>
      <c r="F22" s="1000"/>
      <c r="G22" s="1001"/>
      <c r="H22" s="999"/>
      <c r="I22" s="1000"/>
      <c r="J22" s="1000"/>
      <c r="K22" s="1000"/>
      <c r="L22" s="1001"/>
    </row>
    <row r="23" spans="2:12" x14ac:dyDescent="0.25">
      <c r="B23" s="999"/>
      <c r="C23" s="1000"/>
      <c r="D23" s="1000"/>
      <c r="E23" s="1000"/>
      <c r="F23" s="1000"/>
      <c r="G23" s="1001"/>
      <c r="H23" s="999"/>
      <c r="I23" s="1000"/>
      <c r="J23" s="1000"/>
      <c r="K23" s="1000"/>
      <c r="L23" s="1001"/>
    </row>
    <row r="24" spans="2:12" x14ac:dyDescent="0.25">
      <c r="B24" s="999"/>
      <c r="C24" s="1000"/>
      <c r="D24" s="1000"/>
      <c r="E24" s="1000"/>
      <c r="F24" s="1000"/>
      <c r="G24" s="1001"/>
      <c r="H24" s="999"/>
      <c r="I24" s="1000"/>
      <c r="J24" s="1000"/>
      <c r="K24" s="1000"/>
      <c r="L24" s="1001"/>
    </row>
    <row r="25" spans="2:12" ht="15" customHeight="1" x14ac:dyDescent="0.25">
      <c r="B25" s="1150">
        <v>3</v>
      </c>
      <c r="C25" s="1151"/>
      <c r="D25" s="1151"/>
      <c r="E25" s="1151"/>
      <c r="F25" s="1151"/>
      <c r="G25" s="1152"/>
      <c r="H25" s="1150">
        <v>4</v>
      </c>
      <c r="I25" s="1151"/>
      <c r="J25" s="1151"/>
      <c r="K25" s="1151"/>
      <c r="L25" s="1152"/>
    </row>
    <row r="26" spans="2:12" ht="15.75" thickBot="1" x14ac:dyDescent="0.3">
      <c r="B26" s="1153"/>
      <c r="C26" s="1154"/>
      <c r="D26" s="1154"/>
      <c r="E26" s="1154"/>
      <c r="F26" s="1154"/>
      <c r="G26" s="1155"/>
      <c r="H26" s="1153"/>
      <c r="I26" s="1154"/>
      <c r="J26" s="1154"/>
      <c r="K26" s="1154"/>
      <c r="L26" s="1155"/>
    </row>
    <row r="27" spans="2:12" ht="15.75" customHeight="1" x14ac:dyDescent="0.25">
      <c r="B27" s="999"/>
      <c r="C27" s="1000"/>
      <c r="D27" s="1000"/>
      <c r="E27" s="1000"/>
      <c r="F27" s="1000"/>
      <c r="G27" s="1001"/>
      <c r="H27" s="999"/>
      <c r="I27" s="1000"/>
      <c r="J27" s="1000"/>
      <c r="K27" s="1000"/>
      <c r="L27" s="1001"/>
    </row>
    <row r="28" spans="2:12" x14ac:dyDescent="0.25">
      <c r="B28" s="999"/>
      <c r="C28" s="1000"/>
      <c r="D28" s="1000"/>
      <c r="E28" s="1000"/>
      <c r="F28" s="1000"/>
      <c r="G28" s="1001"/>
      <c r="H28" s="999"/>
      <c r="I28" s="1000"/>
      <c r="J28" s="1000"/>
      <c r="K28" s="1000"/>
      <c r="L28" s="1001"/>
    </row>
    <row r="29" spans="2:12" x14ac:dyDescent="0.25">
      <c r="B29" s="999"/>
      <c r="C29" s="1000"/>
      <c r="D29" s="1000"/>
      <c r="E29" s="1000"/>
      <c r="F29" s="1000"/>
      <c r="G29" s="1001"/>
      <c r="H29" s="999"/>
      <c r="I29" s="1000"/>
      <c r="J29" s="1000"/>
      <c r="K29" s="1000"/>
      <c r="L29" s="1001"/>
    </row>
    <row r="30" spans="2:12" x14ac:dyDescent="0.25">
      <c r="B30" s="999"/>
      <c r="C30" s="1000"/>
      <c r="D30" s="1000"/>
      <c r="E30" s="1000"/>
      <c r="F30" s="1000"/>
      <c r="G30" s="1001"/>
      <c r="H30" s="999"/>
      <c r="I30" s="1000"/>
      <c r="J30" s="1000"/>
      <c r="K30" s="1000"/>
      <c r="L30" s="1001"/>
    </row>
    <row r="31" spans="2:12" x14ac:dyDescent="0.25">
      <c r="B31" s="999"/>
      <c r="C31" s="1000"/>
      <c r="D31" s="1000"/>
      <c r="E31" s="1000"/>
      <c r="F31" s="1000"/>
      <c r="G31" s="1001"/>
      <c r="H31" s="999"/>
      <c r="I31" s="1000"/>
      <c r="J31" s="1000"/>
      <c r="K31" s="1000"/>
      <c r="L31" s="1001"/>
    </row>
    <row r="32" spans="2:12" x14ac:dyDescent="0.25">
      <c r="B32" s="999"/>
      <c r="C32" s="1000"/>
      <c r="D32" s="1000"/>
      <c r="E32" s="1000"/>
      <c r="F32" s="1000"/>
      <c r="G32" s="1001"/>
      <c r="H32" s="999"/>
      <c r="I32" s="1000"/>
      <c r="J32" s="1000"/>
      <c r="K32" s="1000"/>
      <c r="L32" s="1001"/>
    </row>
    <row r="33" spans="2:12" x14ac:dyDescent="0.25">
      <c r="B33" s="999"/>
      <c r="C33" s="1000"/>
      <c r="D33" s="1000"/>
      <c r="E33" s="1000"/>
      <c r="F33" s="1000"/>
      <c r="G33" s="1001"/>
      <c r="H33" s="999"/>
      <c r="I33" s="1000"/>
      <c r="J33" s="1000"/>
      <c r="K33" s="1000"/>
      <c r="L33" s="1001"/>
    </row>
    <row r="34" spans="2:12" x14ac:dyDescent="0.25">
      <c r="B34" s="999"/>
      <c r="C34" s="1000"/>
      <c r="D34" s="1000"/>
      <c r="E34" s="1000"/>
      <c r="F34" s="1000"/>
      <c r="G34" s="1001"/>
      <c r="H34" s="999"/>
      <c r="I34" s="1000"/>
      <c r="J34" s="1000"/>
      <c r="K34" s="1000"/>
      <c r="L34" s="1001"/>
    </row>
    <row r="35" spans="2:12" x14ac:dyDescent="0.25">
      <c r="B35" s="999"/>
      <c r="C35" s="1000"/>
      <c r="D35" s="1000"/>
      <c r="E35" s="1000"/>
      <c r="F35" s="1000"/>
      <c r="G35" s="1001"/>
      <c r="H35" s="999"/>
      <c r="I35" s="1000"/>
      <c r="J35" s="1000"/>
      <c r="K35" s="1000"/>
      <c r="L35" s="1001"/>
    </row>
    <row r="36" spans="2:12" x14ac:dyDescent="0.25">
      <c r="B36" s="999"/>
      <c r="C36" s="1000"/>
      <c r="D36" s="1000"/>
      <c r="E36" s="1000"/>
      <c r="F36" s="1000"/>
      <c r="G36" s="1001"/>
      <c r="H36" s="999"/>
      <c r="I36" s="1000"/>
      <c r="J36" s="1000"/>
      <c r="K36" s="1000"/>
      <c r="L36" s="1001"/>
    </row>
    <row r="37" spans="2:12" x14ac:dyDescent="0.25">
      <c r="B37" s="999"/>
      <c r="C37" s="1000"/>
      <c r="D37" s="1000"/>
      <c r="E37" s="1000"/>
      <c r="F37" s="1000"/>
      <c r="G37" s="1001"/>
      <c r="H37" s="999"/>
      <c r="I37" s="1000"/>
      <c r="J37" s="1000"/>
      <c r="K37" s="1000"/>
      <c r="L37" s="1001"/>
    </row>
    <row r="38" spans="2:12" x14ac:dyDescent="0.25">
      <c r="B38" s="999"/>
      <c r="C38" s="1000"/>
      <c r="D38" s="1000"/>
      <c r="E38" s="1000"/>
      <c r="F38" s="1000"/>
      <c r="G38" s="1001"/>
      <c r="H38" s="999"/>
      <c r="I38" s="1000"/>
      <c r="J38" s="1000"/>
      <c r="K38" s="1000"/>
      <c r="L38" s="1001"/>
    </row>
    <row r="39" spans="2:12" x14ac:dyDescent="0.25">
      <c r="B39" s="999"/>
      <c r="C39" s="1000"/>
      <c r="D39" s="1000"/>
      <c r="E39" s="1000"/>
      <c r="F39" s="1000"/>
      <c r="G39" s="1001"/>
      <c r="H39" s="999"/>
      <c r="I39" s="1000"/>
      <c r="J39" s="1000"/>
      <c r="K39" s="1000"/>
      <c r="L39" s="1001"/>
    </row>
    <row r="40" spans="2:12" x14ac:dyDescent="0.25">
      <c r="B40" s="999"/>
      <c r="C40" s="1000"/>
      <c r="D40" s="1000"/>
      <c r="E40" s="1000"/>
      <c r="F40" s="1000"/>
      <c r="G40" s="1001"/>
      <c r="H40" s="999"/>
      <c r="I40" s="1000"/>
      <c r="J40" s="1000"/>
      <c r="K40" s="1000"/>
      <c r="L40" s="1001"/>
    </row>
    <row r="41" spans="2:12" x14ac:dyDescent="0.25">
      <c r="B41" s="1144">
        <v>5</v>
      </c>
      <c r="C41" s="1145"/>
      <c r="D41" s="1145"/>
      <c r="E41" s="1145"/>
      <c r="F41" s="1145"/>
      <c r="G41" s="1146"/>
      <c r="H41" s="1150">
        <v>6</v>
      </c>
      <c r="I41" s="1151"/>
      <c r="J41" s="1151"/>
      <c r="K41" s="1151"/>
      <c r="L41" s="1152"/>
    </row>
    <row r="42" spans="2:12" ht="18" customHeight="1" thickBot="1" x14ac:dyDescent="0.3">
      <c r="B42" s="1147"/>
      <c r="C42" s="1148"/>
      <c r="D42" s="1148"/>
      <c r="E42" s="1148"/>
      <c r="F42" s="1148"/>
      <c r="G42" s="1149"/>
      <c r="H42" s="1153"/>
      <c r="I42" s="1154"/>
      <c r="J42" s="1154"/>
      <c r="K42" s="1154"/>
      <c r="L42" s="1155"/>
    </row>
    <row r="43" spans="2:12" ht="15.75" customHeight="1" x14ac:dyDescent="0.25">
      <c r="B43" s="999" t="s">
        <v>545</v>
      </c>
      <c r="C43" s="1000"/>
      <c r="D43" s="1000"/>
      <c r="E43" s="1000"/>
      <c r="F43" s="1000"/>
      <c r="G43" s="1001"/>
      <c r="H43" s="999" t="s">
        <v>546</v>
      </c>
      <c r="I43" s="1000"/>
      <c r="J43" s="1000"/>
      <c r="K43" s="1000"/>
      <c r="L43" s="1001"/>
    </row>
    <row r="44" spans="2:12" x14ac:dyDescent="0.25">
      <c r="B44" s="999"/>
      <c r="C44" s="1000"/>
      <c r="D44" s="1000"/>
      <c r="E44" s="1000"/>
      <c r="F44" s="1000"/>
      <c r="G44" s="1001"/>
      <c r="H44" s="999"/>
      <c r="I44" s="1000"/>
      <c r="J44" s="1000"/>
      <c r="K44" s="1000"/>
      <c r="L44" s="1001"/>
    </row>
    <row r="45" spans="2:12" x14ac:dyDescent="0.25">
      <c r="B45" s="999"/>
      <c r="C45" s="1000"/>
      <c r="D45" s="1000"/>
      <c r="E45" s="1000"/>
      <c r="F45" s="1000"/>
      <c r="G45" s="1001"/>
      <c r="H45" s="999"/>
      <c r="I45" s="1000"/>
      <c r="J45" s="1000"/>
      <c r="K45" s="1000"/>
      <c r="L45" s="1001"/>
    </row>
    <row r="46" spans="2:12" x14ac:dyDescent="0.25">
      <c r="B46" s="999"/>
      <c r="C46" s="1000"/>
      <c r="D46" s="1000"/>
      <c r="E46" s="1000"/>
      <c r="F46" s="1000"/>
      <c r="G46" s="1001"/>
      <c r="H46" s="999"/>
      <c r="I46" s="1000"/>
      <c r="J46" s="1000"/>
      <c r="K46" s="1000"/>
      <c r="L46" s="1001"/>
    </row>
    <row r="47" spans="2:12" x14ac:dyDescent="0.25">
      <c r="B47" s="999"/>
      <c r="C47" s="1000"/>
      <c r="D47" s="1000"/>
      <c r="E47" s="1000"/>
      <c r="F47" s="1000"/>
      <c r="G47" s="1001"/>
      <c r="H47" s="999"/>
      <c r="I47" s="1000"/>
      <c r="J47" s="1000"/>
      <c r="K47" s="1000"/>
      <c r="L47" s="1001"/>
    </row>
    <row r="48" spans="2:12" x14ac:dyDescent="0.25">
      <c r="B48" s="999"/>
      <c r="C48" s="1000"/>
      <c r="D48" s="1000"/>
      <c r="E48" s="1000"/>
      <c r="F48" s="1000"/>
      <c r="G48" s="1001"/>
      <c r="H48" s="999"/>
      <c r="I48" s="1000"/>
      <c r="J48" s="1000"/>
      <c r="K48" s="1000"/>
      <c r="L48" s="1001"/>
    </row>
    <row r="49" spans="2:12" x14ac:dyDescent="0.25">
      <c r="B49" s="999"/>
      <c r="C49" s="1000"/>
      <c r="D49" s="1000"/>
      <c r="E49" s="1000"/>
      <c r="F49" s="1000"/>
      <c r="G49" s="1001"/>
      <c r="H49" s="999"/>
      <c r="I49" s="1000"/>
      <c r="J49" s="1000"/>
      <c r="K49" s="1000"/>
      <c r="L49" s="1001"/>
    </row>
    <row r="50" spans="2:12" x14ac:dyDescent="0.25">
      <c r="B50" s="999"/>
      <c r="C50" s="1000"/>
      <c r="D50" s="1000"/>
      <c r="E50" s="1000"/>
      <c r="F50" s="1000"/>
      <c r="G50" s="1001"/>
      <c r="H50" s="999"/>
      <c r="I50" s="1000"/>
      <c r="J50" s="1000"/>
      <c r="K50" s="1000"/>
      <c r="L50" s="1001"/>
    </row>
    <row r="51" spans="2:12" x14ac:dyDescent="0.25">
      <c r="B51" s="999"/>
      <c r="C51" s="1000"/>
      <c r="D51" s="1000"/>
      <c r="E51" s="1000"/>
      <c r="F51" s="1000"/>
      <c r="G51" s="1001"/>
      <c r="H51" s="999"/>
      <c r="I51" s="1000"/>
      <c r="J51" s="1000"/>
      <c r="K51" s="1000"/>
      <c r="L51" s="1001"/>
    </row>
    <row r="52" spans="2:12" x14ac:dyDescent="0.25">
      <c r="B52" s="999"/>
      <c r="C52" s="1000"/>
      <c r="D52" s="1000"/>
      <c r="E52" s="1000"/>
      <c r="F52" s="1000"/>
      <c r="G52" s="1001"/>
      <c r="H52" s="999"/>
      <c r="I52" s="1000"/>
      <c r="J52" s="1000"/>
      <c r="K52" s="1000"/>
      <c r="L52" s="1001"/>
    </row>
    <row r="53" spans="2:12" x14ac:dyDescent="0.25">
      <c r="B53" s="999"/>
      <c r="C53" s="1000"/>
      <c r="D53" s="1000"/>
      <c r="E53" s="1000"/>
      <c r="F53" s="1000"/>
      <c r="G53" s="1001"/>
      <c r="H53" s="999"/>
      <c r="I53" s="1000"/>
      <c r="J53" s="1000"/>
      <c r="K53" s="1000"/>
      <c r="L53" s="1001"/>
    </row>
    <row r="54" spans="2:12" x14ac:dyDescent="0.25">
      <c r="B54" s="999"/>
      <c r="C54" s="1000"/>
      <c r="D54" s="1000"/>
      <c r="E54" s="1000"/>
      <c r="F54" s="1000"/>
      <c r="G54" s="1001"/>
      <c r="H54" s="999"/>
      <c r="I54" s="1000"/>
      <c r="J54" s="1000"/>
      <c r="K54" s="1000"/>
      <c r="L54" s="1001"/>
    </row>
    <row r="55" spans="2:12" x14ac:dyDescent="0.25">
      <c r="B55" s="999"/>
      <c r="C55" s="1000"/>
      <c r="D55" s="1000"/>
      <c r="E55" s="1000"/>
      <c r="F55" s="1000"/>
      <c r="G55" s="1001"/>
      <c r="H55" s="999"/>
      <c r="I55" s="1000"/>
      <c r="J55" s="1000"/>
      <c r="K55" s="1000"/>
      <c r="L55" s="1001"/>
    </row>
    <row r="56" spans="2:12" x14ac:dyDescent="0.25">
      <c r="B56" s="999"/>
      <c r="C56" s="1000"/>
      <c r="D56" s="1000"/>
      <c r="E56" s="1000"/>
      <c r="F56" s="1000"/>
      <c r="G56" s="1001"/>
      <c r="H56" s="999"/>
      <c r="I56" s="1000"/>
      <c r="J56" s="1000"/>
      <c r="K56" s="1000"/>
      <c r="L56" s="1001"/>
    </row>
    <row r="57" spans="2:12" x14ac:dyDescent="0.25">
      <c r="B57" s="1144">
        <v>7</v>
      </c>
      <c r="C57" s="1145"/>
      <c r="D57" s="1145"/>
      <c r="E57" s="1145"/>
      <c r="F57" s="1145"/>
      <c r="G57" s="1146"/>
      <c r="H57" s="1150">
        <v>8</v>
      </c>
      <c r="I57" s="1151"/>
      <c r="J57" s="1151"/>
      <c r="K57" s="1151"/>
      <c r="L57" s="1152"/>
    </row>
    <row r="58" spans="2:12" ht="18" customHeight="1" thickBot="1" x14ac:dyDescent="0.3">
      <c r="B58" s="1147"/>
      <c r="C58" s="1148"/>
      <c r="D58" s="1148"/>
      <c r="E58" s="1148"/>
      <c r="F58" s="1148"/>
      <c r="G58" s="1149"/>
      <c r="H58" s="1153"/>
      <c r="I58" s="1154"/>
      <c r="J58" s="1154"/>
      <c r="K58" s="1154"/>
      <c r="L58" s="1155"/>
    </row>
    <row r="59" spans="2:12" ht="15.75" customHeight="1" x14ac:dyDescent="0.25">
      <c r="B59" s="999" t="s">
        <v>545</v>
      </c>
      <c r="C59" s="1000"/>
      <c r="D59" s="1000"/>
      <c r="E59" s="1000"/>
      <c r="F59" s="1000"/>
      <c r="G59" s="1001"/>
      <c r="H59" s="999" t="s">
        <v>546</v>
      </c>
      <c r="I59" s="1000"/>
      <c r="J59" s="1000"/>
      <c r="K59" s="1000"/>
      <c r="L59" s="1001"/>
    </row>
    <row r="60" spans="2:12" x14ac:dyDescent="0.25">
      <c r="B60" s="999"/>
      <c r="C60" s="1000"/>
      <c r="D60" s="1000"/>
      <c r="E60" s="1000"/>
      <c r="F60" s="1000"/>
      <c r="G60" s="1001"/>
      <c r="H60" s="999"/>
      <c r="I60" s="1000"/>
      <c r="J60" s="1000"/>
      <c r="K60" s="1000"/>
      <c r="L60" s="1001"/>
    </row>
    <row r="61" spans="2:12" x14ac:dyDescent="0.25">
      <c r="B61" s="999"/>
      <c r="C61" s="1000"/>
      <c r="D61" s="1000"/>
      <c r="E61" s="1000"/>
      <c r="F61" s="1000"/>
      <c r="G61" s="1001"/>
      <c r="H61" s="999"/>
      <c r="I61" s="1000"/>
      <c r="J61" s="1000"/>
      <c r="K61" s="1000"/>
      <c r="L61" s="1001"/>
    </row>
    <row r="62" spans="2:12" x14ac:dyDescent="0.25">
      <c r="B62" s="999"/>
      <c r="C62" s="1000"/>
      <c r="D62" s="1000"/>
      <c r="E62" s="1000"/>
      <c r="F62" s="1000"/>
      <c r="G62" s="1001"/>
      <c r="H62" s="999"/>
      <c r="I62" s="1000"/>
      <c r="J62" s="1000"/>
      <c r="K62" s="1000"/>
      <c r="L62" s="1001"/>
    </row>
    <row r="63" spans="2:12" x14ac:dyDescent="0.25">
      <c r="B63" s="999"/>
      <c r="C63" s="1000"/>
      <c r="D63" s="1000"/>
      <c r="E63" s="1000"/>
      <c r="F63" s="1000"/>
      <c r="G63" s="1001"/>
      <c r="H63" s="999"/>
      <c r="I63" s="1000"/>
      <c r="J63" s="1000"/>
      <c r="K63" s="1000"/>
      <c r="L63" s="1001"/>
    </row>
    <row r="64" spans="2:12" x14ac:dyDescent="0.25">
      <c r="B64" s="999"/>
      <c r="C64" s="1000"/>
      <c r="D64" s="1000"/>
      <c r="E64" s="1000"/>
      <c r="F64" s="1000"/>
      <c r="G64" s="1001"/>
      <c r="H64" s="999"/>
      <c r="I64" s="1000"/>
      <c r="J64" s="1000"/>
      <c r="K64" s="1000"/>
      <c r="L64" s="1001"/>
    </row>
    <row r="65" spans="2:12" x14ac:dyDescent="0.25">
      <c r="B65" s="999"/>
      <c r="C65" s="1000"/>
      <c r="D65" s="1000"/>
      <c r="E65" s="1000"/>
      <c r="F65" s="1000"/>
      <c r="G65" s="1001"/>
      <c r="H65" s="999"/>
      <c r="I65" s="1000"/>
      <c r="J65" s="1000"/>
      <c r="K65" s="1000"/>
      <c r="L65" s="1001"/>
    </row>
    <row r="66" spans="2:12" x14ac:dyDescent="0.25">
      <c r="B66" s="999"/>
      <c r="C66" s="1000"/>
      <c r="D66" s="1000"/>
      <c r="E66" s="1000"/>
      <c r="F66" s="1000"/>
      <c r="G66" s="1001"/>
      <c r="H66" s="999"/>
      <c r="I66" s="1000"/>
      <c r="J66" s="1000"/>
      <c r="K66" s="1000"/>
      <c r="L66" s="1001"/>
    </row>
    <row r="67" spans="2:12" x14ac:dyDescent="0.25">
      <c r="B67" s="999"/>
      <c r="C67" s="1000"/>
      <c r="D67" s="1000"/>
      <c r="E67" s="1000"/>
      <c r="F67" s="1000"/>
      <c r="G67" s="1001"/>
      <c r="H67" s="999"/>
      <c r="I67" s="1000"/>
      <c r="J67" s="1000"/>
      <c r="K67" s="1000"/>
      <c r="L67" s="1001"/>
    </row>
    <row r="68" spans="2:12" x14ac:dyDescent="0.25">
      <c r="B68" s="999"/>
      <c r="C68" s="1000"/>
      <c r="D68" s="1000"/>
      <c r="E68" s="1000"/>
      <c r="F68" s="1000"/>
      <c r="G68" s="1001"/>
      <c r="H68" s="999"/>
      <c r="I68" s="1000"/>
      <c r="J68" s="1000"/>
      <c r="K68" s="1000"/>
      <c r="L68" s="1001"/>
    </row>
    <row r="69" spans="2:12" x14ac:dyDescent="0.25">
      <c r="B69" s="999"/>
      <c r="C69" s="1000"/>
      <c r="D69" s="1000"/>
      <c r="E69" s="1000"/>
      <c r="F69" s="1000"/>
      <c r="G69" s="1001"/>
      <c r="H69" s="999"/>
      <c r="I69" s="1000"/>
      <c r="J69" s="1000"/>
      <c r="K69" s="1000"/>
      <c r="L69" s="1001"/>
    </row>
    <row r="70" spans="2:12" x14ac:dyDescent="0.25">
      <c r="B70" s="999"/>
      <c r="C70" s="1000"/>
      <c r="D70" s="1000"/>
      <c r="E70" s="1000"/>
      <c r="F70" s="1000"/>
      <c r="G70" s="1001"/>
      <c r="H70" s="999"/>
      <c r="I70" s="1000"/>
      <c r="J70" s="1000"/>
      <c r="K70" s="1000"/>
      <c r="L70" s="1001"/>
    </row>
    <row r="71" spans="2:12" x14ac:dyDescent="0.25">
      <c r="B71" s="999"/>
      <c r="C71" s="1000"/>
      <c r="D71" s="1000"/>
      <c r="E71" s="1000"/>
      <c r="F71" s="1000"/>
      <c r="G71" s="1001"/>
      <c r="H71" s="999"/>
      <c r="I71" s="1000"/>
      <c r="J71" s="1000"/>
      <c r="K71" s="1000"/>
      <c r="L71" s="1001"/>
    </row>
    <row r="72" spans="2:12" x14ac:dyDescent="0.25">
      <c r="B72" s="999"/>
      <c r="C72" s="1000"/>
      <c r="D72" s="1000"/>
      <c r="E72" s="1000"/>
      <c r="F72" s="1000"/>
      <c r="G72" s="1001"/>
      <c r="H72" s="999"/>
      <c r="I72" s="1000"/>
      <c r="J72" s="1000"/>
      <c r="K72" s="1000"/>
      <c r="L72" s="1001"/>
    </row>
    <row r="73" spans="2:12" x14ac:dyDescent="0.25">
      <c r="B73" s="1144">
        <v>9</v>
      </c>
      <c r="C73" s="1145"/>
      <c r="D73" s="1145"/>
      <c r="E73" s="1145"/>
      <c r="F73" s="1145"/>
      <c r="G73" s="1146"/>
      <c r="H73" s="1150">
        <v>10</v>
      </c>
      <c r="I73" s="1151"/>
      <c r="J73" s="1151"/>
      <c r="K73" s="1151"/>
      <c r="L73" s="1152"/>
    </row>
    <row r="74" spans="2:12" ht="18" customHeight="1" thickBot="1" x14ac:dyDescent="0.3">
      <c r="B74" s="1147"/>
      <c r="C74" s="1148"/>
      <c r="D74" s="1148"/>
      <c r="E74" s="1148"/>
      <c r="F74" s="1148"/>
      <c r="G74" s="1149"/>
      <c r="H74" s="1153"/>
      <c r="I74" s="1154"/>
      <c r="J74" s="1154"/>
      <c r="K74" s="1154"/>
      <c r="L74" s="1155"/>
    </row>
    <row r="75" spans="2:12" ht="240" customHeight="1" thickBot="1" x14ac:dyDescent="0.3">
      <c r="B75" s="1158" t="s">
        <v>1219</v>
      </c>
      <c r="C75" s="1159"/>
      <c r="D75" s="1159"/>
      <c r="E75" s="1159"/>
      <c r="F75" s="1159"/>
      <c r="G75" s="1159"/>
      <c r="H75" s="1159"/>
      <c r="I75" s="1159"/>
      <c r="J75" s="1159"/>
      <c r="K75" s="1159"/>
      <c r="L75" s="1160"/>
    </row>
    <row r="76" spans="2:12" ht="15" customHeight="1" x14ac:dyDescent="0.25">
      <c r="B76" s="999" t="s">
        <v>545</v>
      </c>
      <c r="C76" s="1000"/>
      <c r="D76" s="1000"/>
      <c r="E76" s="1000"/>
      <c r="F76" s="1000"/>
      <c r="G76" s="1001"/>
      <c r="H76" s="999" t="s">
        <v>546</v>
      </c>
      <c r="I76" s="1000"/>
      <c r="J76" s="1000"/>
      <c r="K76" s="1000"/>
      <c r="L76" s="1001"/>
    </row>
    <row r="77" spans="2:12" ht="15" customHeight="1" x14ac:dyDescent="0.25">
      <c r="B77" s="999"/>
      <c r="C77" s="1000"/>
      <c r="D77" s="1000"/>
      <c r="E77" s="1000"/>
      <c r="F77" s="1000"/>
      <c r="G77" s="1001"/>
      <c r="H77" s="999"/>
      <c r="I77" s="1000"/>
      <c r="J77" s="1000"/>
      <c r="K77" s="1000"/>
      <c r="L77" s="1001"/>
    </row>
    <row r="78" spans="2:12" ht="15" customHeight="1" x14ac:dyDescent="0.25">
      <c r="B78" s="999"/>
      <c r="C78" s="1000"/>
      <c r="D78" s="1000"/>
      <c r="E78" s="1000"/>
      <c r="F78" s="1000"/>
      <c r="G78" s="1001"/>
      <c r="H78" s="999"/>
      <c r="I78" s="1000"/>
      <c r="J78" s="1000"/>
      <c r="K78" s="1000"/>
      <c r="L78" s="1001"/>
    </row>
    <row r="79" spans="2:12" ht="15" customHeight="1" x14ac:dyDescent="0.25">
      <c r="B79" s="999"/>
      <c r="C79" s="1000"/>
      <c r="D79" s="1000"/>
      <c r="E79" s="1000"/>
      <c r="F79" s="1000"/>
      <c r="G79" s="1001"/>
      <c r="H79" s="999"/>
      <c r="I79" s="1000"/>
      <c r="J79" s="1000"/>
      <c r="K79" s="1000"/>
      <c r="L79" s="1001"/>
    </row>
    <row r="80" spans="2:12" ht="15" customHeight="1" x14ac:dyDescent="0.25">
      <c r="B80" s="999"/>
      <c r="C80" s="1000"/>
      <c r="D80" s="1000"/>
      <c r="E80" s="1000"/>
      <c r="F80" s="1000"/>
      <c r="G80" s="1001"/>
      <c r="H80" s="999"/>
      <c r="I80" s="1000"/>
      <c r="J80" s="1000"/>
      <c r="K80" s="1000"/>
      <c r="L80" s="1001"/>
    </row>
    <row r="81" spans="2:12" ht="15" customHeight="1" x14ac:dyDescent="0.25">
      <c r="B81" s="999"/>
      <c r="C81" s="1000"/>
      <c r="D81" s="1000"/>
      <c r="E81" s="1000"/>
      <c r="F81" s="1000"/>
      <c r="G81" s="1001"/>
      <c r="H81" s="999"/>
      <c r="I81" s="1000"/>
      <c r="J81" s="1000"/>
      <c r="K81" s="1000"/>
      <c r="L81" s="1001"/>
    </row>
    <row r="82" spans="2:12" ht="15" customHeight="1" x14ac:dyDescent="0.25">
      <c r="B82" s="999"/>
      <c r="C82" s="1000"/>
      <c r="D82" s="1000"/>
      <c r="E82" s="1000"/>
      <c r="F82" s="1000"/>
      <c r="G82" s="1001"/>
      <c r="H82" s="999"/>
      <c r="I82" s="1000"/>
      <c r="J82" s="1000"/>
      <c r="K82" s="1000"/>
      <c r="L82" s="1001"/>
    </row>
    <row r="83" spans="2:12" ht="15" customHeight="1" x14ac:dyDescent="0.25">
      <c r="B83" s="999"/>
      <c r="C83" s="1000"/>
      <c r="D83" s="1000"/>
      <c r="E83" s="1000"/>
      <c r="F83" s="1000"/>
      <c r="G83" s="1001"/>
      <c r="H83" s="999"/>
      <c r="I83" s="1000"/>
      <c r="J83" s="1000"/>
      <c r="K83" s="1000"/>
      <c r="L83" s="1001"/>
    </row>
    <row r="84" spans="2:12" ht="15" customHeight="1" x14ac:dyDescent="0.25">
      <c r="B84" s="999"/>
      <c r="C84" s="1000"/>
      <c r="D84" s="1000"/>
      <c r="E84" s="1000"/>
      <c r="F84" s="1000"/>
      <c r="G84" s="1001"/>
      <c r="H84" s="999"/>
      <c r="I84" s="1000"/>
      <c r="J84" s="1000"/>
      <c r="K84" s="1000"/>
      <c r="L84" s="1001"/>
    </row>
    <row r="85" spans="2:12" ht="15" customHeight="1" x14ac:dyDescent="0.25">
      <c r="B85" s="999"/>
      <c r="C85" s="1000"/>
      <c r="D85" s="1000"/>
      <c r="E85" s="1000"/>
      <c r="F85" s="1000"/>
      <c r="G85" s="1001"/>
      <c r="H85" s="999"/>
      <c r="I85" s="1000"/>
      <c r="J85" s="1000"/>
      <c r="K85" s="1000"/>
      <c r="L85" s="1001"/>
    </row>
    <row r="86" spans="2:12" ht="15" customHeight="1" x14ac:dyDescent="0.25">
      <c r="B86" s="999"/>
      <c r="C86" s="1000"/>
      <c r="D86" s="1000"/>
      <c r="E86" s="1000"/>
      <c r="F86" s="1000"/>
      <c r="G86" s="1001"/>
      <c r="H86" s="999"/>
      <c r="I86" s="1000"/>
      <c r="J86" s="1000"/>
      <c r="K86" s="1000"/>
      <c r="L86" s="1001"/>
    </row>
    <row r="87" spans="2:12" ht="15" customHeight="1" x14ac:dyDescent="0.25">
      <c r="B87" s="999"/>
      <c r="C87" s="1000"/>
      <c r="D87" s="1000"/>
      <c r="E87" s="1000"/>
      <c r="F87" s="1000"/>
      <c r="G87" s="1001"/>
      <c r="H87" s="999"/>
      <c r="I87" s="1000"/>
      <c r="J87" s="1000"/>
      <c r="K87" s="1000"/>
      <c r="L87" s="1001"/>
    </row>
    <row r="88" spans="2:12" x14ac:dyDescent="0.25">
      <c r="B88" s="999"/>
      <c r="C88" s="1000"/>
      <c r="D88" s="1000"/>
      <c r="E88" s="1000"/>
      <c r="F88" s="1000"/>
      <c r="G88" s="1001"/>
      <c r="H88" s="999"/>
      <c r="I88" s="1000"/>
      <c r="J88" s="1000"/>
      <c r="K88" s="1000"/>
      <c r="L88" s="1001"/>
    </row>
    <row r="89" spans="2:12" ht="18" customHeight="1" x14ac:dyDescent="0.25">
      <c r="B89" s="999"/>
      <c r="C89" s="1000"/>
      <c r="D89" s="1000"/>
      <c r="E89" s="1000"/>
      <c r="F89" s="1000"/>
      <c r="G89" s="1001"/>
      <c r="H89" s="999"/>
      <c r="I89" s="1000"/>
      <c r="J89" s="1000"/>
      <c r="K89" s="1000"/>
      <c r="L89" s="1001"/>
    </row>
    <row r="90" spans="2:12" ht="15.75" customHeight="1" x14ac:dyDescent="0.25">
      <c r="B90" s="1144">
        <v>11</v>
      </c>
      <c r="C90" s="1145"/>
      <c r="D90" s="1145"/>
      <c r="E90" s="1145"/>
      <c r="F90" s="1145"/>
      <c r="G90" s="1146"/>
      <c r="H90" s="1150">
        <v>12</v>
      </c>
      <c r="I90" s="1151"/>
      <c r="J90" s="1151"/>
      <c r="K90" s="1151"/>
      <c r="L90" s="1152"/>
    </row>
    <row r="91" spans="2:12" ht="15.75" thickBot="1" x14ac:dyDescent="0.3">
      <c r="B91" s="1147"/>
      <c r="C91" s="1148"/>
      <c r="D91" s="1148"/>
      <c r="E91" s="1148"/>
      <c r="F91" s="1148"/>
      <c r="G91" s="1149"/>
      <c r="H91" s="1153"/>
      <c r="I91" s="1154"/>
      <c r="J91" s="1154"/>
      <c r="K91" s="1154"/>
      <c r="L91" s="1155"/>
    </row>
    <row r="92" spans="2:12" ht="70.5" customHeight="1" x14ac:dyDescent="0.25">
      <c r="B92" s="1157" t="s">
        <v>1220</v>
      </c>
      <c r="C92" s="1157"/>
      <c r="D92" s="1157"/>
      <c r="E92" s="1157"/>
      <c r="F92" s="1157"/>
      <c r="G92" s="1157"/>
      <c r="H92" s="1157"/>
      <c r="I92" s="1157"/>
      <c r="J92" s="1157"/>
      <c r="K92" s="1157"/>
      <c r="L92" s="1157"/>
    </row>
    <row r="93" spans="2:12" ht="15" customHeight="1" x14ac:dyDescent="0.25">
      <c r="B93" s="999" t="s">
        <v>545</v>
      </c>
      <c r="C93" s="1000"/>
      <c r="D93" s="1000"/>
      <c r="E93" s="1000"/>
      <c r="F93" s="1000"/>
      <c r="G93" s="1001"/>
      <c r="H93" s="999" t="s">
        <v>546</v>
      </c>
      <c r="I93" s="1000"/>
      <c r="J93" s="1000"/>
      <c r="K93" s="1000"/>
      <c r="L93" s="1001"/>
    </row>
    <row r="94" spans="2:12" ht="15" customHeight="1" x14ac:dyDescent="0.25">
      <c r="B94" s="999"/>
      <c r="C94" s="1000"/>
      <c r="D94" s="1000"/>
      <c r="E94" s="1000"/>
      <c r="F94" s="1000"/>
      <c r="G94" s="1001"/>
      <c r="H94" s="999"/>
      <c r="I94" s="1000"/>
      <c r="J94" s="1000"/>
      <c r="K94" s="1000"/>
      <c r="L94" s="1001"/>
    </row>
    <row r="95" spans="2:12" ht="15" customHeight="1" x14ac:dyDescent="0.25">
      <c r="B95" s="999"/>
      <c r="C95" s="1000"/>
      <c r="D95" s="1000"/>
      <c r="E95" s="1000"/>
      <c r="F95" s="1000"/>
      <c r="G95" s="1001"/>
      <c r="H95" s="999"/>
      <c r="I95" s="1000"/>
      <c r="J95" s="1000"/>
      <c r="K95" s="1000"/>
      <c r="L95" s="1001"/>
    </row>
    <row r="96" spans="2:12" ht="15" customHeight="1" x14ac:dyDescent="0.25">
      <c r="B96" s="999"/>
      <c r="C96" s="1000"/>
      <c r="D96" s="1000"/>
      <c r="E96" s="1000"/>
      <c r="F96" s="1000"/>
      <c r="G96" s="1001"/>
      <c r="H96" s="999"/>
      <c r="I96" s="1000"/>
      <c r="J96" s="1000"/>
      <c r="K96" s="1000"/>
      <c r="L96" s="1001"/>
    </row>
    <row r="97" spans="2:12" ht="15" customHeight="1" x14ac:dyDescent="0.25">
      <c r="B97" s="999"/>
      <c r="C97" s="1000"/>
      <c r="D97" s="1000"/>
      <c r="E97" s="1000"/>
      <c r="F97" s="1000"/>
      <c r="G97" s="1001"/>
      <c r="H97" s="999"/>
      <c r="I97" s="1000"/>
      <c r="J97" s="1000"/>
      <c r="K97" s="1000"/>
      <c r="L97" s="1001"/>
    </row>
    <row r="98" spans="2:12" ht="15" customHeight="1" x14ac:dyDescent="0.25">
      <c r="B98" s="999"/>
      <c r="C98" s="1000"/>
      <c r="D98" s="1000"/>
      <c r="E98" s="1000"/>
      <c r="F98" s="1000"/>
      <c r="G98" s="1001"/>
      <c r="H98" s="999"/>
      <c r="I98" s="1000"/>
      <c r="J98" s="1000"/>
      <c r="K98" s="1000"/>
      <c r="L98" s="1001"/>
    </row>
    <row r="99" spans="2:12" ht="15" customHeight="1" x14ac:dyDescent="0.25">
      <c r="B99" s="999"/>
      <c r="C99" s="1000"/>
      <c r="D99" s="1000"/>
      <c r="E99" s="1000"/>
      <c r="F99" s="1000"/>
      <c r="G99" s="1001"/>
      <c r="H99" s="999"/>
      <c r="I99" s="1000"/>
      <c r="J99" s="1000"/>
      <c r="K99" s="1000"/>
      <c r="L99" s="1001"/>
    </row>
    <row r="100" spans="2:12" ht="15" customHeight="1" x14ac:dyDescent="0.25">
      <c r="B100" s="999"/>
      <c r="C100" s="1000"/>
      <c r="D100" s="1000"/>
      <c r="E100" s="1000"/>
      <c r="F100" s="1000"/>
      <c r="G100" s="1001"/>
      <c r="H100" s="999"/>
      <c r="I100" s="1000"/>
      <c r="J100" s="1000"/>
      <c r="K100" s="1000"/>
      <c r="L100" s="1001"/>
    </row>
    <row r="101" spans="2:12" ht="15" customHeight="1" x14ac:dyDescent="0.25">
      <c r="B101" s="999"/>
      <c r="C101" s="1000"/>
      <c r="D101" s="1000"/>
      <c r="E101" s="1000"/>
      <c r="F101" s="1000"/>
      <c r="G101" s="1001"/>
      <c r="H101" s="999"/>
      <c r="I101" s="1000"/>
      <c r="J101" s="1000"/>
      <c r="K101" s="1000"/>
      <c r="L101" s="1001"/>
    </row>
    <row r="102" spans="2:12" ht="15" customHeight="1" x14ac:dyDescent="0.25">
      <c r="B102" s="999"/>
      <c r="C102" s="1000"/>
      <c r="D102" s="1000"/>
      <c r="E102" s="1000"/>
      <c r="F102" s="1000"/>
      <c r="G102" s="1001"/>
      <c r="H102" s="999"/>
      <c r="I102" s="1000"/>
      <c r="J102" s="1000"/>
      <c r="K102" s="1000"/>
      <c r="L102" s="1001"/>
    </row>
    <row r="103" spans="2:12" ht="15" customHeight="1" x14ac:dyDescent="0.25">
      <c r="B103" s="999"/>
      <c r="C103" s="1000"/>
      <c r="D103" s="1000"/>
      <c r="E103" s="1000"/>
      <c r="F103" s="1000"/>
      <c r="G103" s="1001"/>
      <c r="H103" s="999"/>
      <c r="I103" s="1000"/>
      <c r="J103" s="1000"/>
      <c r="K103" s="1000"/>
      <c r="L103" s="1001"/>
    </row>
    <row r="104" spans="2:12" ht="15" customHeight="1" x14ac:dyDescent="0.25">
      <c r="B104" s="999"/>
      <c r="C104" s="1000"/>
      <c r="D104" s="1000"/>
      <c r="E104" s="1000"/>
      <c r="F104" s="1000"/>
      <c r="G104" s="1001"/>
      <c r="H104" s="999"/>
      <c r="I104" s="1000"/>
      <c r="J104" s="1000"/>
      <c r="K104" s="1000"/>
      <c r="L104" s="1001"/>
    </row>
    <row r="105" spans="2:12" x14ac:dyDescent="0.25">
      <c r="B105" s="999"/>
      <c r="C105" s="1000"/>
      <c r="D105" s="1000"/>
      <c r="E105" s="1000"/>
      <c r="F105" s="1000"/>
      <c r="G105" s="1001"/>
      <c r="H105" s="999"/>
      <c r="I105" s="1000"/>
      <c r="J105" s="1000"/>
      <c r="K105" s="1000"/>
      <c r="L105" s="1001"/>
    </row>
    <row r="106" spans="2:12" ht="18" customHeight="1" x14ac:dyDescent="0.25">
      <c r="B106" s="999"/>
      <c r="C106" s="1000"/>
      <c r="D106" s="1000"/>
      <c r="E106" s="1000"/>
      <c r="F106" s="1000"/>
      <c r="G106" s="1001"/>
      <c r="H106" s="999"/>
      <c r="I106" s="1000"/>
      <c r="J106" s="1000"/>
      <c r="K106" s="1000"/>
      <c r="L106" s="1001"/>
    </row>
    <row r="107" spans="2:12" ht="15.75" customHeight="1" x14ac:dyDescent="0.25">
      <c r="B107" s="1144">
        <v>13</v>
      </c>
      <c r="C107" s="1145"/>
      <c r="D107" s="1145"/>
      <c r="E107" s="1145"/>
      <c r="F107" s="1145"/>
      <c r="G107" s="1146"/>
      <c r="H107" s="1150">
        <v>14</v>
      </c>
      <c r="I107" s="1151"/>
      <c r="J107" s="1151"/>
      <c r="K107" s="1151"/>
      <c r="L107" s="1152"/>
    </row>
    <row r="108" spans="2:12" ht="15.75" thickBot="1" x14ac:dyDescent="0.3">
      <c r="B108" s="1147"/>
      <c r="C108" s="1148"/>
      <c r="D108" s="1148"/>
      <c r="E108" s="1148"/>
      <c r="F108" s="1148"/>
      <c r="G108" s="1149"/>
      <c r="H108" s="1153"/>
      <c r="I108" s="1154"/>
      <c r="J108" s="1154"/>
      <c r="K108" s="1154"/>
      <c r="L108" s="1155"/>
    </row>
    <row r="109" spans="2:12" ht="15" customHeight="1" x14ac:dyDescent="0.25">
      <c r="B109" s="999" t="s">
        <v>545</v>
      </c>
      <c r="C109" s="1000"/>
      <c r="D109" s="1000"/>
      <c r="E109" s="1000"/>
      <c r="F109" s="1000"/>
      <c r="G109" s="1001"/>
      <c r="H109" s="999" t="s">
        <v>546</v>
      </c>
      <c r="I109" s="1000"/>
      <c r="J109" s="1000"/>
      <c r="K109" s="1000"/>
      <c r="L109" s="1001"/>
    </row>
    <row r="110" spans="2:12" ht="15" customHeight="1" x14ac:dyDescent="0.25">
      <c r="B110" s="999"/>
      <c r="C110" s="1000"/>
      <c r="D110" s="1000"/>
      <c r="E110" s="1000"/>
      <c r="F110" s="1000"/>
      <c r="G110" s="1001"/>
      <c r="H110" s="999"/>
      <c r="I110" s="1000"/>
      <c r="J110" s="1000"/>
      <c r="K110" s="1000"/>
      <c r="L110" s="1001"/>
    </row>
    <row r="111" spans="2:12" ht="15" customHeight="1" x14ac:dyDescent="0.25">
      <c r="B111" s="999"/>
      <c r="C111" s="1000"/>
      <c r="D111" s="1000"/>
      <c r="E111" s="1000"/>
      <c r="F111" s="1000"/>
      <c r="G111" s="1001"/>
      <c r="H111" s="999"/>
      <c r="I111" s="1000"/>
      <c r="J111" s="1000"/>
      <c r="K111" s="1000"/>
      <c r="L111" s="1001"/>
    </row>
    <row r="112" spans="2:12" ht="15" customHeight="1" x14ac:dyDescent="0.25">
      <c r="B112" s="999"/>
      <c r="C112" s="1000"/>
      <c r="D112" s="1000"/>
      <c r="E112" s="1000"/>
      <c r="F112" s="1000"/>
      <c r="G112" s="1001"/>
      <c r="H112" s="999"/>
      <c r="I112" s="1000"/>
      <c r="J112" s="1000"/>
      <c r="K112" s="1000"/>
      <c r="L112" s="1001"/>
    </row>
    <row r="113" spans="2:12" ht="15" customHeight="1" x14ac:dyDescent="0.25">
      <c r="B113" s="999"/>
      <c r="C113" s="1000"/>
      <c r="D113" s="1000"/>
      <c r="E113" s="1000"/>
      <c r="F113" s="1000"/>
      <c r="G113" s="1001"/>
      <c r="H113" s="999"/>
      <c r="I113" s="1000"/>
      <c r="J113" s="1000"/>
      <c r="K113" s="1000"/>
      <c r="L113" s="1001"/>
    </row>
    <row r="114" spans="2:12" ht="15" customHeight="1" x14ac:dyDescent="0.25">
      <c r="B114" s="999"/>
      <c r="C114" s="1000"/>
      <c r="D114" s="1000"/>
      <c r="E114" s="1000"/>
      <c r="F114" s="1000"/>
      <c r="G114" s="1001"/>
      <c r="H114" s="999"/>
      <c r="I114" s="1000"/>
      <c r="J114" s="1000"/>
      <c r="K114" s="1000"/>
      <c r="L114" s="1001"/>
    </row>
    <row r="115" spans="2:12" ht="15" customHeight="1" x14ac:dyDescent="0.25">
      <c r="B115" s="999"/>
      <c r="C115" s="1000"/>
      <c r="D115" s="1000"/>
      <c r="E115" s="1000"/>
      <c r="F115" s="1000"/>
      <c r="G115" s="1001"/>
      <c r="H115" s="999"/>
      <c r="I115" s="1000"/>
      <c r="J115" s="1000"/>
      <c r="K115" s="1000"/>
      <c r="L115" s="1001"/>
    </row>
    <row r="116" spans="2:12" ht="15" customHeight="1" x14ac:dyDescent="0.25">
      <c r="B116" s="999"/>
      <c r="C116" s="1000"/>
      <c r="D116" s="1000"/>
      <c r="E116" s="1000"/>
      <c r="F116" s="1000"/>
      <c r="G116" s="1001"/>
      <c r="H116" s="999"/>
      <c r="I116" s="1000"/>
      <c r="J116" s="1000"/>
      <c r="K116" s="1000"/>
      <c r="L116" s="1001"/>
    </row>
    <row r="117" spans="2:12" ht="15" customHeight="1" x14ac:dyDescent="0.25">
      <c r="B117" s="999"/>
      <c r="C117" s="1000"/>
      <c r="D117" s="1000"/>
      <c r="E117" s="1000"/>
      <c r="F117" s="1000"/>
      <c r="G117" s="1001"/>
      <c r="H117" s="999"/>
      <c r="I117" s="1000"/>
      <c r="J117" s="1000"/>
      <c r="K117" s="1000"/>
      <c r="L117" s="1001"/>
    </row>
    <row r="118" spans="2:12" ht="15" customHeight="1" x14ac:dyDescent="0.25">
      <c r="B118" s="999"/>
      <c r="C118" s="1000"/>
      <c r="D118" s="1000"/>
      <c r="E118" s="1000"/>
      <c r="F118" s="1000"/>
      <c r="G118" s="1001"/>
      <c r="H118" s="999"/>
      <c r="I118" s="1000"/>
      <c r="J118" s="1000"/>
      <c r="K118" s="1000"/>
      <c r="L118" s="1001"/>
    </row>
    <row r="119" spans="2:12" ht="15" customHeight="1" x14ac:dyDescent="0.25">
      <c r="B119" s="999"/>
      <c r="C119" s="1000"/>
      <c r="D119" s="1000"/>
      <c r="E119" s="1000"/>
      <c r="F119" s="1000"/>
      <c r="G119" s="1001"/>
      <c r="H119" s="999"/>
      <c r="I119" s="1000"/>
      <c r="J119" s="1000"/>
      <c r="K119" s="1000"/>
      <c r="L119" s="1001"/>
    </row>
    <row r="120" spans="2:12" ht="15" customHeight="1" x14ac:dyDescent="0.25">
      <c r="B120" s="999"/>
      <c r="C120" s="1000"/>
      <c r="D120" s="1000"/>
      <c r="E120" s="1000"/>
      <c r="F120" s="1000"/>
      <c r="G120" s="1001"/>
      <c r="H120" s="999"/>
      <c r="I120" s="1000"/>
      <c r="J120" s="1000"/>
      <c r="K120" s="1000"/>
      <c r="L120" s="1001"/>
    </row>
    <row r="121" spans="2:12" x14ac:dyDescent="0.25">
      <c r="B121" s="999"/>
      <c r="C121" s="1000"/>
      <c r="D121" s="1000"/>
      <c r="E121" s="1000"/>
      <c r="F121" s="1000"/>
      <c r="G121" s="1001"/>
      <c r="H121" s="999"/>
      <c r="I121" s="1000"/>
      <c r="J121" s="1000"/>
      <c r="K121" s="1000"/>
      <c r="L121" s="1001"/>
    </row>
    <row r="122" spans="2:12" ht="18" customHeight="1" x14ac:dyDescent="0.25">
      <c r="B122" s="999"/>
      <c r="C122" s="1000"/>
      <c r="D122" s="1000"/>
      <c r="E122" s="1000"/>
      <c r="F122" s="1000"/>
      <c r="G122" s="1001"/>
      <c r="H122" s="999"/>
      <c r="I122" s="1000"/>
      <c r="J122" s="1000"/>
      <c r="K122" s="1000"/>
      <c r="L122" s="1001"/>
    </row>
    <row r="123" spans="2:12" ht="15.75" customHeight="1" x14ac:dyDescent="0.25">
      <c r="B123" s="1144">
        <v>15</v>
      </c>
      <c r="C123" s="1145"/>
      <c r="D123" s="1145"/>
      <c r="E123" s="1145"/>
      <c r="F123" s="1145"/>
      <c r="G123" s="1146"/>
      <c r="H123" s="1150">
        <v>16</v>
      </c>
      <c r="I123" s="1151"/>
      <c r="J123" s="1151"/>
      <c r="K123" s="1151"/>
      <c r="L123" s="1152"/>
    </row>
    <row r="124" spans="2:12" ht="15.75" thickBot="1" x14ac:dyDescent="0.3">
      <c r="B124" s="1147"/>
      <c r="C124" s="1148"/>
      <c r="D124" s="1148"/>
      <c r="E124" s="1148"/>
      <c r="F124" s="1148"/>
      <c r="G124" s="1149"/>
      <c r="H124" s="1153"/>
      <c r="I124" s="1154"/>
      <c r="J124" s="1154"/>
      <c r="K124" s="1154"/>
      <c r="L124" s="1155"/>
    </row>
    <row r="125" spans="2:12" ht="15" customHeight="1" x14ac:dyDescent="0.25">
      <c r="B125" s="999" t="s">
        <v>545</v>
      </c>
      <c r="C125" s="1000"/>
      <c r="D125" s="1000"/>
      <c r="E125" s="1000"/>
      <c r="F125" s="1000"/>
      <c r="G125" s="1001"/>
      <c r="H125" s="999" t="s">
        <v>546</v>
      </c>
      <c r="I125" s="1000"/>
      <c r="J125" s="1000"/>
      <c r="K125" s="1000"/>
      <c r="L125" s="1001"/>
    </row>
    <row r="126" spans="2:12" ht="15" customHeight="1" x14ac:dyDescent="0.25">
      <c r="B126" s="999"/>
      <c r="C126" s="1000"/>
      <c r="D126" s="1000"/>
      <c r="E126" s="1000"/>
      <c r="F126" s="1000"/>
      <c r="G126" s="1001"/>
      <c r="H126" s="999"/>
      <c r="I126" s="1000"/>
      <c r="J126" s="1000"/>
      <c r="K126" s="1000"/>
      <c r="L126" s="1001"/>
    </row>
    <row r="127" spans="2:12" ht="15" customHeight="1" x14ac:dyDescent="0.25">
      <c r="B127" s="999"/>
      <c r="C127" s="1000"/>
      <c r="D127" s="1000"/>
      <c r="E127" s="1000"/>
      <c r="F127" s="1000"/>
      <c r="G127" s="1001"/>
      <c r="H127" s="999"/>
      <c r="I127" s="1000"/>
      <c r="J127" s="1000"/>
      <c r="K127" s="1000"/>
      <c r="L127" s="1001"/>
    </row>
    <row r="128" spans="2:12" ht="15" customHeight="1" x14ac:dyDescent="0.25">
      <c r="B128" s="999"/>
      <c r="C128" s="1000"/>
      <c r="D128" s="1000"/>
      <c r="E128" s="1000"/>
      <c r="F128" s="1000"/>
      <c r="G128" s="1001"/>
      <c r="H128" s="999"/>
      <c r="I128" s="1000"/>
      <c r="J128" s="1000"/>
      <c r="K128" s="1000"/>
      <c r="L128" s="1001"/>
    </row>
    <row r="129" spans="2:12" ht="15" customHeight="1" x14ac:dyDescent="0.25">
      <c r="B129" s="999"/>
      <c r="C129" s="1000"/>
      <c r="D129" s="1000"/>
      <c r="E129" s="1000"/>
      <c r="F129" s="1000"/>
      <c r="G129" s="1001"/>
      <c r="H129" s="999"/>
      <c r="I129" s="1000"/>
      <c r="J129" s="1000"/>
      <c r="K129" s="1000"/>
      <c r="L129" s="1001"/>
    </row>
    <row r="130" spans="2:12" ht="15" customHeight="1" x14ac:dyDescent="0.25">
      <c r="B130" s="999"/>
      <c r="C130" s="1000"/>
      <c r="D130" s="1000"/>
      <c r="E130" s="1000"/>
      <c r="F130" s="1000"/>
      <c r="G130" s="1001"/>
      <c r="H130" s="999"/>
      <c r="I130" s="1000"/>
      <c r="J130" s="1000"/>
      <c r="K130" s="1000"/>
      <c r="L130" s="1001"/>
    </row>
    <row r="131" spans="2:12" ht="15" customHeight="1" x14ac:dyDescent="0.25">
      <c r="B131" s="999"/>
      <c r="C131" s="1000"/>
      <c r="D131" s="1000"/>
      <c r="E131" s="1000"/>
      <c r="F131" s="1000"/>
      <c r="G131" s="1001"/>
      <c r="H131" s="999"/>
      <c r="I131" s="1000"/>
      <c r="J131" s="1000"/>
      <c r="K131" s="1000"/>
      <c r="L131" s="1001"/>
    </row>
    <row r="132" spans="2:12" ht="15" customHeight="1" x14ac:dyDescent="0.25">
      <c r="B132" s="999"/>
      <c r="C132" s="1000"/>
      <c r="D132" s="1000"/>
      <c r="E132" s="1000"/>
      <c r="F132" s="1000"/>
      <c r="G132" s="1001"/>
      <c r="H132" s="999"/>
      <c r="I132" s="1000"/>
      <c r="J132" s="1000"/>
      <c r="K132" s="1000"/>
      <c r="L132" s="1001"/>
    </row>
    <row r="133" spans="2:12" ht="15" customHeight="1" x14ac:dyDescent="0.25">
      <c r="B133" s="999"/>
      <c r="C133" s="1000"/>
      <c r="D133" s="1000"/>
      <c r="E133" s="1000"/>
      <c r="F133" s="1000"/>
      <c r="G133" s="1001"/>
      <c r="H133" s="999"/>
      <c r="I133" s="1000"/>
      <c r="J133" s="1000"/>
      <c r="K133" s="1000"/>
      <c r="L133" s="1001"/>
    </row>
    <row r="134" spans="2:12" ht="15" customHeight="1" x14ac:dyDescent="0.25">
      <c r="B134" s="999"/>
      <c r="C134" s="1000"/>
      <c r="D134" s="1000"/>
      <c r="E134" s="1000"/>
      <c r="F134" s="1000"/>
      <c r="G134" s="1001"/>
      <c r="H134" s="999"/>
      <c r="I134" s="1000"/>
      <c r="J134" s="1000"/>
      <c r="K134" s="1000"/>
      <c r="L134" s="1001"/>
    </row>
    <row r="135" spans="2:12" ht="15" customHeight="1" x14ac:dyDescent="0.25">
      <c r="B135" s="999"/>
      <c r="C135" s="1000"/>
      <c r="D135" s="1000"/>
      <c r="E135" s="1000"/>
      <c r="F135" s="1000"/>
      <c r="G135" s="1001"/>
      <c r="H135" s="999"/>
      <c r="I135" s="1000"/>
      <c r="J135" s="1000"/>
      <c r="K135" s="1000"/>
      <c r="L135" s="1001"/>
    </row>
    <row r="136" spans="2:12" ht="15" customHeight="1" x14ac:dyDescent="0.25">
      <c r="B136" s="999"/>
      <c r="C136" s="1000"/>
      <c r="D136" s="1000"/>
      <c r="E136" s="1000"/>
      <c r="F136" s="1000"/>
      <c r="G136" s="1001"/>
      <c r="H136" s="999"/>
      <c r="I136" s="1000"/>
      <c r="J136" s="1000"/>
      <c r="K136" s="1000"/>
      <c r="L136" s="1001"/>
    </row>
    <row r="137" spans="2:12" x14ac:dyDescent="0.25">
      <c r="B137" s="999"/>
      <c r="C137" s="1000"/>
      <c r="D137" s="1000"/>
      <c r="E137" s="1000"/>
      <c r="F137" s="1000"/>
      <c r="G137" s="1001"/>
      <c r="H137" s="999"/>
      <c r="I137" s="1000"/>
      <c r="J137" s="1000"/>
      <c r="K137" s="1000"/>
      <c r="L137" s="1001"/>
    </row>
    <row r="138" spans="2:12" ht="18" customHeight="1" x14ac:dyDescent="0.25">
      <c r="B138" s="999"/>
      <c r="C138" s="1000"/>
      <c r="D138" s="1000"/>
      <c r="E138" s="1000"/>
      <c r="F138" s="1000"/>
      <c r="G138" s="1001"/>
      <c r="H138" s="999"/>
      <c r="I138" s="1000"/>
      <c r="J138" s="1000"/>
      <c r="K138" s="1000"/>
      <c r="L138" s="1001"/>
    </row>
    <row r="139" spans="2:12" ht="15.75" customHeight="1" x14ac:dyDescent="0.25">
      <c r="B139" s="1144">
        <v>17</v>
      </c>
      <c r="C139" s="1145"/>
      <c r="D139" s="1145"/>
      <c r="E139" s="1145"/>
      <c r="F139" s="1145"/>
      <c r="G139" s="1146"/>
      <c r="H139" s="1150">
        <v>18</v>
      </c>
      <c r="I139" s="1151"/>
      <c r="J139" s="1151"/>
      <c r="K139" s="1151"/>
      <c r="L139" s="1152"/>
    </row>
    <row r="140" spans="2:12" ht="15.75" thickBot="1" x14ac:dyDescent="0.3">
      <c r="B140" s="1147"/>
      <c r="C140" s="1148"/>
      <c r="D140" s="1148"/>
      <c r="E140" s="1148"/>
      <c r="F140" s="1148"/>
      <c r="G140" s="1149"/>
      <c r="H140" s="1153"/>
      <c r="I140" s="1154"/>
      <c r="J140" s="1154"/>
      <c r="K140" s="1154"/>
      <c r="L140" s="1155"/>
    </row>
    <row r="141" spans="2:12" ht="15" customHeight="1" x14ac:dyDescent="0.25">
      <c r="B141" s="999" t="s">
        <v>545</v>
      </c>
      <c r="C141" s="1000"/>
      <c r="D141" s="1000"/>
      <c r="E141" s="1000"/>
      <c r="F141" s="1000"/>
      <c r="G141" s="1001"/>
      <c r="H141" s="999" t="s">
        <v>546</v>
      </c>
      <c r="I141" s="1000"/>
      <c r="J141" s="1000"/>
      <c r="K141" s="1000"/>
      <c r="L141" s="1001"/>
    </row>
    <row r="142" spans="2:12" ht="15" customHeight="1" x14ac:dyDescent="0.25">
      <c r="B142" s="999"/>
      <c r="C142" s="1000"/>
      <c r="D142" s="1000"/>
      <c r="E142" s="1000"/>
      <c r="F142" s="1000"/>
      <c r="G142" s="1001"/>
      <c r="H142" s="999"/>
      <c r="I142" s="1000"/>
      <c r="J142" s="1000"/>
      <c r="K142" s="1000"/>
      <c r="L142" s="1001"/>
    </row>
    <row r="143" spans="2:12" ht="15" customHeight="1" x14ac:dyDescent="0.25">
      <c r="B143" s="999"/>
      <c r="C143" s="1000"/>
      <c r="D143" s="1000"/>
      <c r="E143" s="1000"/>
      <c r="F143" s="1000"/>
      <c r="G143" s="1001"/>
      <c r="H143" s="999"/>
      <c r="I143" s="1000"/>
      <c r="J143" s="1000"/>
      <c r="K143" s="1000"/>
      <c r="L143" s="1001"/>
    </row>
    <row r="144" spans="2:12" ht="15" customHeight="1" x14ac:dyDescent="0.25">
      <c r="B144" s="999"/>
      <c r="C144" s="1000"/>
      <c r="D144" s="1000"/>
      <c r="E144" s="1000"/>
      <c r="F144" s="1000"/>
      <c r="G144" s="1001"/>
      <c r="H144" s="999"/>
      <c r="I144" s="1000"/>
      <c r="J144" s="1000"/>
      <c r="K144" s="1000"/>
      <c r="L144" s="1001"/>
    </row>
    <row r="145" spans="2:12" ht="15" customHeight="1" x14ac:dyDescent="0.25">
      <c r="B145" s="999"/>
      <c r="C145" s="1000"/>
      <c r="D145" s="1000"/>
      <c r="E145" s="1000"/>
      <c r="F145" s="1000"/>
      <c r="G145" s="1001"/>
      <c r="H145" s="999"/>
      <c r="I145" s="1000"/>
      <c r="J145" s="1000"/>
      <c r="K145" s="1000"/>
      <c r="L145" s="1001"/>
    </row>
    <row r="146" spans="2:12" ht="15" customHeight="1" x14ac:dyDescent="0.25">
      <c r="B146" s="999"/>
      <c r="C146" s="1000"/>
      <c r="D146" s="1000"/>
      <c r="E146" s="1000"/>
      <c r="F146" s="1000"/>
      <c r="G146" s="1001"/>
      <c r="H146" s="999"/>
      <c r="I146" s="1000"/>
      <c r="J146" s="1000"/>
      <c r="K146" s="1000"/>
      <c r="L146" s="1001"/>
    </row>
    <row r="147" spans="2:12" ht="15" customHeight="1" x14ac:dyDescent="0.25">
      <c r="B147" s="999"/>
      <c r="C147" s="1000"/>
      <c r="D147" s="1000"/>
      <c r="E147" s="1000"/>
      <c r="F147" s="1000"/>
      <c r="G147" s="1001"/>
      <c r="H147" s="999"/>
      <c r="I147" s="1000"/>
      <c r="J147" s="1000"/>
      <c r="K147" s="1000"/>
      <c r="L147" s="1001"/>
    </row>
    <row r="148" spans="2:12" ht="15" customHeight="1" x14ac:dyDescent="0.25">
      <c r="B148" s="999"/>
      <c r="C148" s="1000"/>
      <c r="D148" s="1000"/>
      <c r="E148" s="1000"/>
      <c r="F148" s="1000"/>
      <c r="G148" s="1001"/>
      <c r="H148" s="999"/>
      <c r="I148" s="1000"/>
      <c r="J148" s="1000"/>
      <c r="K148" s="1000"/>
      <c r="L148" s="1001"/>
    </row>
    <row r="149" spans="2:12" ht="15" customHeight="1" x14ac:dyDescent="0.25">
      <c r="B149" s="999"/>
      <c r="C149" s="1000"/>
      <c r="D149" s="1000"/>
      <c r="E149" s="1000"/>
      <c r="F149" s="1000"/>
      <c r="G149" s="1001"/>
      <c r="H149" s="999"/>
      <c r="I149" s="1000"/>
      <c r="J149" s="1000"/>
      <c r="K149" s="1000"/>
      <c r="L149" s="1001"/>
    </row>
    <row r="150" spans="2:12" ht="15" customHeight="1" x14ac:dyDescent="0.25">
      <c r="B150" s="999"/>
      <c r="C150" s="1000"/>
      <c r="D150" s="1000"/>
      <c r="E150" s="1000"/>
      <c r="F150" s="1000"/>
      <c r="G150" s="1001"/>
      <c r="H150" s="999"/>
      <c r="I150" s="1000"/>
      <c r="J150" s="1000"/>
      <c r="K150" s="1000"/>
      <c r="L150" s="1001"/>
    </row>
    <row r="151" spans="2:12" ht="15" customHeight="1" x14ac:dyDescent="0.25">
      <c r="B151" s="999"/>
      <c r="C151" s="1000"/>
      <c r="D151" s="1000"/>
      <c r="E151" s="1000"/>
      <c r="F151" s="1000"/>
      <c r="G151" s="1001"/>
      <c r="H151" s="999"/>
      <c r="I151" s="1000"/>
      <c r="J151" s="1000"/>
      <c r="K151" s="1000"/>
      <c r="L151" s="1001"/>
    </row>
    <row r="152" spans="2:12" ht="15" customHeight="1" x14ac:dyDescent="0.25">
      <c r="B152" s="999"/>
      <c r="C152" s="1000"/>
      <c r="D152" s="1000"/>
      <c r="E152" s="1000"/>
      <c r="F152" s="1000"/>
      <c r="G152" s="1001"/>
      <c r="H152" s="999"/>
      <c r="I152" s="1000"/>
      <c r="J152" s="1000"/>
      <c r="K152" s="1000"/>
      <c r="L152" s="1001"/>
    </row>
    <row r="153" spans="2:12" x14ac:dyDescent="0.25">
      <c r="B153" s="999"/>
      <c r="C153" s="1000"/>
      <c r="D153" s="1000"/>
      <c r="E153" s="1000"/>
      <c r="F153" s="1000"/>
      <c r="G153" s="1001"/>
      <c r="H153" s="999"/>
      <c r="I153" s="1000"/>
      <c r="J153" s="1000"/>
      <c r="K153" s="1000"/>
      <c r="L153" s="1001"/>
    </row>
    <row r="154" spans="2:12" ht="18" customHeight="1" x14ac:dyDescent="0.25">
      <c r="B154" s="999"/>
      <c r="C154" s="1000"/>
      <c r="D154" s="1000"/>
      <c r="E154" s="1000"/>
      <c r="F154" s="1000"/>
      <c r="G154" s="1001"/>
      <c r="H154" s="999"/>
      <c r="I154" s="1000"/>
      <c r="J154" s="1000"/>
      <c r="K154" s="1000"/>
      <c r="L154" s="1001"/>
    </row>
    <row r="155" spans="2:12" ht="15.75" customHeight="1" x14ac:dyDescent="0.25">
      <c r="B155" s="1144">
        <v>19</v>
      </c>
      <c r="C155" s="1145"/>
      <c r="D155" s="1145"/>
      <c r="E155" s="1145"/>
      <c r="F155" s="1145"/>
      <c r="G155" s="1146"/>
      <c r="H155" s="1150"/>
      <c r="I155" s="1151"/>
      <c r="J155" s="1151"/>
      <c r="K155" s="1151"/>
      <c r="L155" s="1152"/>
    </row>
    <row r="156" spans="2:12" ht="15.75" thickBot="1" x14ac:dyDescent="0.3">
      <c r="B156" s="1147"/>
      <c r="C156" s="1148"/>
      <c r="D156" s="1148"/>
      <c r="E156" s="1148"/>
      <c r="F156" s="1148"/>
      <c r="G156" s="1149"/>
      <c r="H156" s="1153"/>
      <c r="I156" s="1154"/>
      <c r="J156" s="1154"/>
      <c r="K156" s="1154"/>
      <c r="L156" s="1155"/>
    </row>
    <row r="157" spans="2:12" ht="151.5" customHeight="1" x14ac:dyDescent="0.25">
      <c r="B157" s="1157" t="s">
        <v>1221</v>
      </c>
      <c r="C157" s="1157"/>
      <c r="D157" s="1157"/>
      <c r="E157" s="1157"/>
      <c r="F157" s="1157"/>
      <c r="G157" s="1157"/>
      <c r="H157" s="1157"/>
      <c r="I157" s="1157"/>
      <c r="J157" s="1157"/>
      <c r="K157" s="1157"/>
      <c r="L157" s="1157"/>
    </row>
    <row r="158" spans="2:12" ht="15" customHeight="1" x14ac:dyDescent="0.25">
      <c r="B158" s="999" t="s">
        <v>545</v>
      </c>
      <c r="C158" s="1000"/>
      <c r="D158" s="1000"/>
      <c r="E158" s="1000"/>
      <c r="F158" s="1000"/>
      <c r="G158" s="1001"/>
      <c r="H158" s="999" t="s">
        <v>546</v>
      </c>
      <c r="I158" s="1000"/>
      <c r="J158" s="1000"/>
      <c r="K158" s="1000"/>
      <c r="L158" s="1001"/>
    </row>
    <row r="159" spans="2:12" ht="15" customHeight="1" x14ac:dyDescent="0.25">
      <c r="B159" s="999"/>
      <c r="C159" s="1000"/>
      <c r="D159" s="1000"/>
      <c r="E159" s="1000"/>
      <c r="F159" s="1000"/>
      <c r="G159" s="1001"/>
      <c r="H159" s="999"/>
      <c r="I159" s="1000"/>
      <c r="J159" s="1000"/>
      <c r="K159" s="1000"/>
      <c r="L159" s="1001"/>
    </row>
    <row r="160" spans="2:12" ht="15" customHeight="1" x14ac:dyDescent="0.25">
      <c r="B160" s="999"/>
      <c r="C160" s="1000"/>
      <c r="D160" s="1000"/>
      <c r="E160" s="1000"/>
      <c r="F160" s="1000"/>
      <c r="G160" s="1001"/>
      <c r="H160" s="999"/>
      <c r="I160" s="1000"/>
      <c r="J160" s="1000"/>
      <c r="K160" s="1000"/>
      <c r="L160" s="1001"/>
    </row>
    <row r="161" spans="2:12" ht="15" customHeight="1" x14ac:dyDescent="0.25">
      <c r="B161" s="999"/>
      <c r="C161" s="1000"/>
      <c r="D161" s="1000"/>
      <c r="E161" s="1000"/>
      <c r="F161" s="1000"/>
      <c r="G161" s="1001"/>
      <c r="H161" s="999"/>
      <c r="I161" s="1000"/>
      <c r="J161" s="1000"/>
      <c r="K161" s="1000"/>
      <c r="L161" s="1001"/>
    </row>
    <row r="162" spans="2:12" ht="15" customHeight="1" x14ac:dyDescent="0.25">
      <c r="B162" s="999"/>
      <c r="C162" s="1000"/>
      <c r="D162" s="1000"/>
      <c r="E162" s="1000"/>
      <c r="F162" s="1000"/>
      <c r="G162" s="1001"/>
      <c r="H162" s="999"/>
      <c r="I162" s="1000"/>
      <c r="J162" s="1000"/>
      <c r="K162" s="1000"/>
      <c r="L162" s="1001"/>
    </row>
    <row r="163" spans="2:12" ht="15" customHeight="1" x14ac:dyDescent="0.25">
      <c r="B163" s="999"/>
      <c r="C163" s="1000"/>
      <c r="D163" s="1000"/>
      <c r="E163" s="1000"/>
      <c r="F163" s="1000"/>
      <c r="G163" s="1001"/>
      <c r="H163" s="999"/>
      <c r="I163" s="1000"/>
      <c r="J163" s="1000"/>
      <c r="K163" s="1000"/>
      <c r="L163" s="1001"/>
    </row>
    <row r="164" spans="2:12" ht="15" customHeight="1" x14ac:dyDescent="0.25">
      <c r="B164" s="999"/>
      <c r="C164" s="1000"/>
      <c r="D164" s="1000"/>
      <c r="E164" s="1000"/>
      <c r="F164" s="1000"/>
      <c r="G164" s="1001"/>
      <c r="H164" s="999"/>
      <c r="I164" s="1000"/>
      <c r="J164" s="1000"/>
      <c r="K164" s="1000"/>
      <c r="L164" s="1001"/>
    </row>
    <row r="165" spans="2:12" ht="15" customHeight="1" x14ac:dyDescent="0.25">
      <c r="B165" s="999"/>
      <c r="C165" s="1000"/>
      <c r="D165" s="1000"/>
      <c r="E165" s="1000"/>
      <c r="F165" s="1000"/>
      <c r="G165" s="1001"/>
      <c r="H165" s="999"/>
      <c r="I165" s="1000"/>
      <c r="J165" s="1000"/>
      <c r="K165" s="1000"/>
      <c r="L165" s="1001"/>
    </row>
    <row r="166" spans="2:12" ht="15" customHeight="1" x14ac:dyDescent="0.25">
      <c r="B166" s="999"/>
      <c r="C166" s="1000"/>
      <c r="D166" s="1000"/>
      <c r="E166" s="1000"/>
      <c r="F166" s="1000"/>
      <c r="G166" s="1001"/>
      <c r="H166" s="999"/>
      <c r="I166" s="1000"/>
      <c r="J166" s="1000"/>
      <c r="K166" s="1000"/>
      <c r="L166" s="1001"/>
    </row>
    <row r="167" spans="2:12" ht="15" customHeight="1" x14ac:dyDescent="0.25">
      <c r="B167" s="999"/>
      <c r="C167" s="1000"/>
      <c r="D167" s="1000"/>
      <c r="E167" s="1000"/>
      <c r="F167" s="1000"/>
      <c r="G167" s="1001"/>
      <c r="H167" s="999"/>
      <c r="I167" s="1000"/>
      <c r="J167" s="1000"/>
      <c r="K167" s="1000"/>
      <c r="L167" s="1001"/>
    </row>
    <row r="168" spans="2:12" ht="15" customHeight="1" x14ac:dyDescent="0.25">
      <c r="B168" s="999"/>
      <c r="C168" s="1000"/>
      <c r="D168" s="1000"/>
      <c r="E168" s="1000"/>
      <c r="F168" s="1000"/>
      <c r="G168" s="1001"/>
      <c r="H168" s="999"/>
      <c r="I168" s="1000"/>
      <c r="J168" s="1000"/>
      <c r="K168" s="1000"/>
      <c r="L168" s="1001"/>
    </row>
    <row r="169" spans="2:12" ht="15" customHeight="1" x14ac:dyDescent="0.25">
      <c r="B169" s="999"/>
      <c r="C169" s="1000"/>
      <c r="D169" s="1000"/>
      <c r="E169" s="1000"/>
      <c r="F169" s="1000"/>
      <c r="G169" s="1001"/>
      <c r="H169" s="999"/>
      <c r="I169" s="1000"/>
      <c r="J169" s="1000"/>
      <c r="K169" s="1000"/>
      <c r="L169" s="1001"/>
    </row>
    <row r="170" spans="2:12" x14ac:dyDescent="0.25">
      <c r="B170" s="999"/>
      <c r="C170" s="1000"/>
      <c r="D170" s="1000"/>
      <c r="E170" s="1000"/>
      <c r="F170" s="1000"/>
      <c r="G170" s="1001"/>
      <c r="H170" s="999"/>
      <c r="I170" s="1000"/>
      <c r="J170" s="1000"/>
      <c r="K170" s="1000"/>
      <c r="L170" s="1001"/>
    </row>
    <row r="171" spans="2:12" ht="18" customHeight="1" x14ac:dyDescent="0.25">
      <c r="B171" s="999"/>
      <c r="C171" s="1000"/>
      <c r="D171" s="1000"/>
      <c r="E171" s="1000"/>
      <c r="F171" s="1000"/>
      <c r="G171" s="1001"/>
      <c r="H171" s="999"/>
      <c r="I171" s="1000"/>
      <c r="J171" s="1000"/>
      <c r="K171" s="1000"/>
      <c r="L171" s="1001"/>
    </row>
    <row r="172" spans="2:12" ht="15.75" customHeight="1" x14ac:dyDescent="0.25">
      <c r="B172" s="1144">
        <v>20</v>
      </c>
      <c r="C172" s="1145"/>
      <c r="D172" s="1145"/>
      <c r="E172" s="1145"/>
      <c r="F172" s="1145"/>
      <c r="G172" s="1146"/>
      <c r="H172" s="1150">
        <v>21</v>
      </c>
      <c r="I172" s="1151"/>
      <c r="J172" s="1151"/>
      <c r="K172" s="1151"/>
      <c r="L172" s="1152"/>
    </row>
    <row r="173" spans="2:12" ht="15.75" thickBot="1" x14ac:dyDescent="0.3">
      <c r="B173" s="1147"/>
      <c r="C173" s="1148"/>
      <c r="D173" s="1148"/>
      <c r="E173" s="1148"/>
      <c r="F173" s="1148"/>
      <c r="G173" s="1149"/>
      <c r="H173" s="1153"/>
      <c r="I173" s="1154"/>
      <c r="J173" s="1154"/>
      <c r="K173" s="1154"/>
      <c r="L173" s="1155"/>
    </row>
    <row r="174" spans="2:12" ht="15" customHeight="1" x14ac:dyDescent="0.25">
      <c r="B174" s="999" t="s">
        <v>545</v>
      </c>
      <c r="C174" s="1000"/>
      <c r="D174" s="1000"/>
      <c r="E174" s="1000"/>
      <c r="F174" s="1000"/>
      <c r="G174" s="1001"/>
      <c r="H174" s="999" t="s">
        <v>546</v>
      </c>
      <c r="I174" s="1000"/>
      <c r="J174" s="1000"/>
      <c r="K174" s="1000"/>
      <c r="L174" s="1001"/>
    </row>
    <row r="175" spans="2:12" ht="15" customHeight="1" x14ac:dyDescent="0.25">
      <c r="B175" s="999"/>
      <c r="C175" s="1000"/>
      <c r="D175" s="1000"/>
      <c r="E175" s="1000"/>
      <c r="F175" s="1000"/>
      <c r="G175" s="1001"/>
      <c r="H175" s="999"/>
      <c r="I175" s="1000"/>
      <c r="J175" s="1000"/>
      <c r="K175" s="1000"/>
      <c r="L175" s="1001"/>
    </row>
    <row r="176" spans="2:12" ht="15" customHeight="1" x14ac:dyDescent="0.25">
      <c r="B176" s="999"/>
      <c r="C176" s="1000"/>
      <c r="D176" s="1000"/>
      <c r="E176" s="1000"/>
      <c r="F176" s="1000"/>
      <c r="G176" s="1001"/>
      <c r="H176" s="999"/>
      <c r="I176" s="1000"/>
      <c r="J176" s="1000"/>
      <c r="K176" s="1000"/>
      <c r="L176" s="1001"/>
    </row>
    <row r="177" spans="2:12" ht="15" customHeight="1" x14ac:dyDescent="0.25">
      <c r="B177" s="999"/>
      <c r="C177" s="1000"/>
      <c r="D177" s="1000"/>
      <c r="E177" s="1000"/>
      <c r="F177" s="1000"/>
      <c r="G177" s="1001"/>
      <c r="H177" s="999"/>
      <c r="I177" s="1000"/>
      <c r="J177" s="1000"/>
      <c r="K177" s="1000"/>
      <c r="L177" s="1001"/>
    </row>
    <row r="178" spans="2:12" ht="15" customHeight="1" x14ac:dyDescent="0.25">
      <c r="B178" s="999"/>
      <c r="C178" s="1000"/>
      <c r="D178" s="1000"/>
      <c r="E178" s="1000"/>
      <c r="F178" s="1000"/>
      <c r="G178" s="1001"/>
      <c r="H178" s="999"/>
      <c r="I178" s="1000"/>
      <c r="J178" s="1000"/>
      <c r="K178" s="1000"/>
      <c r="L178" s="1001"/>
    </row>
    <row r="179" spans="2:12" ht="15" customHeight="1" x14ac:dyDescent="0.25">
      <c r="B179" s="999"/>
      <c r="C179" s="1000"/>
      <c r="D179" s="1000"/>
      <c r="E179" s="1000"/>
      <c r="F179" s="1000"/>
      <c r="G179" s="1001"/>
      <c r="H179" s="999"/>
      <c r="I179" s="1000"/>
      <c r="J179" s="1000"/>
      <c r="K179" s="1000"/>
      <c r="L179" s="1001"/>
    </row>
    <row r="180" spans="2:12" ht="15" customHeight="1" x14ac:dyDescent="0.25">
      <c r="B180" s="999"/>
      <c r="C180" s="1000"/>
      <c r="D180" s="1000"/>
      <c r="E180" s="1000"/>
      <c r="F180" s="1000"/>
      <c r="G180" s="1001"/>
      <c r="H180" s="999"/>
      <c r="I180" s="1000"/>
      <c r="J180" s="1000"/>
      <c r="K180" s="1000"/>
      <c r="L180" s="1001"/>
    </row>
    <row r="181" spans="2:12" ht="15" customHeight="1" x14ac:dyDescent="0.25">
      <c r="B181" s="999"/>
      <c r="C181" s="1000"/>
      <c r="D181" s="1000"/>
      <c r="E181" s="1000"/>
      <c r="F181" s="1000"/>
      <c r="G181" s="1001"/>
      <c r="H181" s="999"/>
      <c r="I181" s="1000"/>
      <c r="J181" s="1000"/>
      <c r="K181" s="1000"/>
      <c r="L181" s="1001"/>
    </row>
    <row r="182" spans="2:12" ht="15" customHeight="1" x14ac:dyDescent="0.25">
      <c r="B182" s="999"/>
      <c r="C182" s="1000"/>
      <c r="D182" s="1000"/>
      <c r="E182" s="1000"/>
      <c r="F182" s="1000"/>
      <c r="G182" s="1001"/>
      <c r="H182" s="999"/>
      <c r="I182" s="1000"/>
      <c r="J182" s="1000"/>
      <c r="K182" s="1000"/>
      <c r="L182" s="1001"/>
    </row>
    <row r="183" spans="2:12" ht="15" customHeight="1" x14ac:dyDescent="0.25">
      <c r="B183" s="999"/>
      <c r="C183" s="1000"/>
      <c r="D183" s="1000"/>
      <c r="E183" s="1000"/>
      <c r="F183" s="1000"/>
      <c r="G183" s="1001"/>
      <c r="H183" s="999"/>
      <c r="I183" s="1000"/>
      <c r="J183" s="1000"/>
      <c r="K183" s="1000"/>
      <c r="L183" s="1001"/>
    </row>
    <row r="184" spans="2:12" ht="15" customHeight="1" x14ac:dyDescent="0.25">
      <c r="B184" s="999"/>
      <c r="C184" s="1000"/>
      <c r="D184" s="1000"/>
      <c r="E184" s="1000"/>
      <c r="F184" s="1000"/>
      <c r="G184" s="1001"/>
      <c r="H184" s="999"/>
      <c r="I184" s="1000"/>
      <c r="J184" s="1000"/>
      <c r="K184" s="1000"/>
      <c r="L184" s="1001"/>
    </row>
    <row r="185" spans="2:12" ht="15" customHeight="1" x14ac:dyDescent="0.25">
      <c r="B185" s="999"/>
      <c r="C185" s="1000"/>
      <c r="D185" s="1000"/>
      <c r="E185" s="1000"/>
      <c r="F185" s="1000"/>
      <c r="G185" s="1001"/>
      <c r="H185" s="999"/>
      <c r="I185" s="1000"/>
      <c r="J185" s="1000"/>
      <c r="K185" s="1000"/>
      <c r="L185" s="1001"/>
    </row>
    <row r="186" spans="2:12" x14ac:dyDescent="0.25">
      <c r="B186" s="999"/>
      <c r="C186" s="1000"/>
      <c r="D186" s="1000"/>
      <c r="E186" s="1000"/>
      <c r="F186" s="1000"/>
      <c r="G186" s="1001"/>
      <c r="H186" s="999"/>
      <c r="I186" s="1000"/>
      <c r="J186" s="1000"/>
      <c r="K186" s="1000"/>
      <c r="L186" s="1001"/>
    </row>
    <row r="187" spans="2:12" ht="18" customHeight="1" x14ac:dyDescent="0.25">
      <c r="B187" s="999"/>
      <c r="C187" s="1000"/>
      <c r="D187" s="1000"/>
      <c r="E187" s="1000"/>
      <c r="F187" s="1000"/>
      <c r="G187" s="1001"/>
      <c r="H187" s="999"/>
      <c r="I187" s="1000"/>
      <c r="J187" s="1000"/>
      <c r="K187" s="1000"/>
      <c r="L187" s="1001"/>
    </row>
    <row r="188" spans="2:12" ht="15.75" customHeight="1" x14ac:dyDescent="0.25">
      <c r="B188" s="1144">
        <v>22</v>
      </c>
      <c r="C188" s="1145"/>
      <c r="D188" s="1145"/>
      <c r="E188" s="1145"/>
      <c r="F188" s="1145"/>
      <c r="G188" s="1146"/>
      <c r="H188" s="1150">
        <v>23</v>
      </c>
      <c r="I188" s="1151"/>
      <c r="J188" s="1151"/>
      <c r="K188" s="1151"/>
      <c r="L188" s="1152"/>
    </row>
    <row r="189" spans="2:12" ht="15.75" thickBot="1" x14ac:dyDescent="0.3">
      <c r="B189" s="1147"/>
      <c r="C189" s="1148"/>
      <c r="D189" s="1148"/>
      <c r="E189" s="1148"/>
      <c r="F189" s="1148"/>
      <c r="G189" s="1149"/>
      <c r="H189" s="1153"/>
      <c r="I189" s="1154"/>
      <c r="J189" s="1154"/>
      <c r="K189" s="1154"/>
      <c r="L189" s="1155"/>
    </row>
    <row r="190" spans="2:12" ht="15" customHeight="1" x14ac:dyDescent="0.25">
      <c r="B190" s="999" t="s">
        <v>545</v>
      </c>
      <c r="C190" s="1000"/>
      <c r="D190" s="1000"/>
      <c r="E190" s="1000"/>
      <c r="F190" s="1000"/>
      <c r="G190" s="1001"/>
      <c r="H190" s="999" t="s">
        <v>546</v>
      </c>
      <c r="I190" s="1000"/>
      <c r="J190" s="1000"/>
      <c r="K190" s="1000"/>
      <c r="L190" s="1001"/>
    </row>
    <row r="191" spans="2:12" ht="15" customHeight="1" x14ac:dyDescent="0.25">
      <c r="B191" s="999"/>
      <c r="C191" s="1000"/>
      <c r="D191" s="1000"/>
      <c r="E191" s="1000"/>
      <c r="F191" s="1000"/>
      <c r="G191" s="1001"/>
      <c r="H191" s="999"/>
      <c r="I191" s="1000"/>
      <c r="J191" s="1000"/>
      <c r="K191" s="1000"/>
      <c r="L191" s="1001"/>
    </row>
    <row r="192" spans="2:12" ht="15" customHeight="1" x14ac:dyDescent="0.25">
      <c r="B192" s="999"/>
      <c r="C192" s="1000"/>
      <c r="D192" s="1000"/>
      <c r="E192" s="1000"/>
      <c r="F192" s="1000"/>
      <c r="G192" s="1001"/>
      <c r="H192" s="999"/>
      <c r="I192" s="1000"/>
      <c r="J192" s="1000"/>
      <c r="K192" s="1000"/>
      <c r="L192" s="1001"/>
    </row>
    <row r="193" spans="2:12" ht="15" customHeight="1" x14ac:dyDescent="0.25">
      <c r="B193" s="999"/>
      <c r="C193" s="1000"/>
      <c r="D193" s="1000"/>
      <c r="E193" s="1000"/>
      <c r="F193" s="1000"/>
      <c r="G193" s="1001"/>
      <c r="H193" s="999"/>
      <c r="I193" s="1000"/>
      <c r="J193" s="1000"/>
      <c r="K193" s="1000"/>
      <c r="L193" s="1001"/>
    </row>
    <row r="194" spans="2:12" ht="15" customHeight="1" x14ac:dyDescent="0.25">
      <c r="B194" s="999"/>
      <c r="C194" s="1000"/>
      <c r="D194" s="1000"/>
      <c r="E194" s="1000"/>
      <c r="F194" s="1000"/>
      <c r="G194" s="1001"/>
      <c r="H194" s="999"/>
      <c r="I194" s="1000"/>
      <c r="J194" s="1000"/>
      <c r="K194" s="1000"/>
      <c r="L194" s="1001"/>
    </row>
    <row r="195" spans="2:12" ht="15" customHeight="1" x14ac:dyDescent="0.25">
      <c r="B195" s="999"/>
      <c r="C195" s="1000"/>
      <c r="D195" s="1000"/>
      <c r="E195" s="1000"/>
      <c r="F195" s="1000"/>
      <c r="G195" s="1001"/>
      <c r="H195" s="999"/>
      <c r="I195" s="1000"/>
      <c r="J195" s="1000"/>
      <c r="K195" s="1000"/>
      <c r="L195" s="1001"/>
    </row>
    <row r="196" spans="2:12" ht="15" customHeight="1" x14ac:dyDescent="0.25">
      <c r="B196" s="999"/>
      <c r="C196" s="1000"/>
      <c r="D196" s="1000"/>
      <c r="E196" s="1000"/>
      <c r="F196" s="1000"/>
      <c r="G196" s="1001"/>
      <c r="H196" s="999"/>
      <c r="I196" s="1000"/>
      <c r="J196" s="1000"/>
      <c r="K196" s="1000"/>
      <c r="L196" s="1001"/>
    </row>
    <row r="197" spans="2:12" ht="15" customHeight="1" x14ac:dyDescent="0.25">
      <c r="B197" s="999"/>
      <c r="C197" s="1000"/>
      <c r="D197" s="1000"/>
      <c r="E197" s="1000"/>
      <c r="F197" s="1000"/>
      <c r="G197" s="1001"/>
      <c r="H197" s="999"/>
      <c r="I197" s="1000"/>
      <c r="J197" s="1000"/>
      <c r="K197" s="1000"/>
      <c r="L197" s="1001"/>
    </row>
    <row r="198" spans="2:12" ht="15" customHeight="1" x14ac:dyDescent="0.25">
      <c r="B198" s="999"/>
      <c r="C198" s="1000"/>
      <c r="D198" s="1000"/>
      <c r="E198" s="1000"/>
      <c r="F198" s="1000"/>
      <c r="G198" s="1001"/>
      <c r="H198" s="999"/>
      <c r="I198" s="1000"/>
      <c r="J198" s="1000"/>
      <c r="K198" s="1000"/>
      <c r="L198" s="1001"/>
    </row>
    <row r="199" spans="2:12" ht="15" customHeight="1" x14ac:dyDescent="0.25">
      <c r="B199" s="999"/>
      <c r="C199" s="1000"/>
      <c r="D199" s="1000"/>
      <c r="E199" s="1000"/>
      <c r="F199" s="1000"/>
      <c r="G199" s="1001"/>
      <c r="H199" s="999"/>
      <c r="I199" s="1000"/>
      <c r="J199" s="1000"/>
      <c r="K199" s="1000"/>
      <c r="L199" s="1001"/>
    </row>
    <row r="200" spans="2:12" ht="15" customHeight="1" x14ac:dyDescent="0.25">
      <c r="B200" s="999"/>
      <c r="C200" s="1000"/>
      <c r="D200" s="1000"/>
      <c r="E200" s="1000"/>
      <c r="F200" s="1000"/>
      <c r="G200" s="1001"/>
      <c r="H200" s="999"/>
      <c r="I200" s="1000"/>
      <c r="J200" s="1000"/>
      <c r="K200" s="1000"/>
      <c r="L200" s="1001"/>
    </row>
    <row r="201" spans="2:12" ht="15" customHeight="1" x14ac:dyDescent="0.25">
      <c r="B201" s="999"/>
      <c r="C201" s="1000"/>
      <c r="D201" s="1000"/>
      <c r="E201" s="1000"/>
      <c r="F201" s="1000"/>
      <c r="G201" s="1001"/>
      <c r="H201" s="999"/>
      <c r="I201" s="1000"/>
      <c r="J201" s="1000"/>
      <c r="K201" s="1000"/>
      <c r="L201" s="1001"/>
    </row>
    <row r="202" spans="2:12" x14ac:dyDescent="0.25">
      <c r="B202" s="999"/>
      <c r="C202" s="1000"/>
      <c r="D202" s="1000"/>
      <c r="E202" s="1000"/>
      <c r="F202" s="1000"/>
      <c r="G202" s="1001"/>
      <c r="H202" s="999"/>
      <c r="I202" s="1000"/>
      <c r="J202" s="1000"/>
      <c r="K202" s="1000"/>
      <c r="L202" s="1001"/>
    </row>
    <row r="203" spans="2:12" ht="18" customHeight="1" x14ac:dyDescent="0.25">
      <c r="B203" s="999"/>
      <c r="C203" s="1000"/>
      <c r="D203" s="1000"/>
      <c r="E203" s="1000"/>
      <c r="F203" s="1000"/>
      <c r="G203" s="1001"/>
      <c r="H203" s="999"/>
      <c r="I203" s="1000"/>
      <c r="J203" s="1000"/>
      <c r="K203" s="1000"/>
      <c r="L203" s="1001"/>
    </row>
    <row r="204" spans="2:12" ht="15.75" customHeight="1" x14ac:dyDescent="0.25">
      <c r="B204" s="1144">
        <v>24</v>
      </c>
      <c r="C204" s="1145"/>
      <c r="D204" s="1145"/>
      <c r="E204" s="1145"/>
      <c r="F204" s="1145"/>
      <c r="G204" s="1146"/>
      <c r="H204" s="1150">
        <v>25</v>
      </c>
      <c r="I204" s="1151"/>
      <c r="J204" s="1151"/>
      <c r="K204" s="1151"/>
      <c r="L204" s="1152"/>
    </row>
    <row r="205" spans="2:12" ht="15.75" thickBot="1" x14ac:dyDescent="0.3">
      <c r="B205" s="1147"/>
      <c r="C205" s="1148"/>
      <c r="D205" s="1148"/>
      <c r="E205" s="1148"/>
      <c r="F205" s="1148"/>
      <c r="G205" s="1149"/>
      <c r="H205" s="1153"/>
      <c r="I205" s="1154"/>
      <c r="J205" s="1154"/>
      <c r="K205" s="1154"/>
      <c r="L205" s="1155"/>
    </row>
    <row r="206" spans="2:12" ht="15" customHeight="1" x14ac:dyDescent="0.25">
      <c r="B206" s="999" t="s">
        <v>545</v>
      </c>
      <c r="C206" s="1000"/>
      <c r="D206" s="1000"/>
      <c r="E206" s="1000"/>
      <c r="F206" s="1000"/>
      <c r="G206" s="1001"/>
      <c r="H206" s="999" t="s">
        <v>546</v>
      </c>
      <c r="I206" s="1000"/>
      <c r="J206" s="1000"/>
      <c r="K206" s="1000"/>
      <c r="L206" s="1001"/>
    </row>
    <row r="207" spans="2:12" ht="15" customHeight="1" x14ac:dyDescent="0.25">
      <c r="B207" s="999"/>
      <c r="C207" s="1000"/>
      <c r="D207" s="1000"/>
      <c r="E207" s="1000"/>
      <c r="F207" s="1000"/>
      <c r="G207" s="1001"/>
      <c r="H207" s="999"/>
      <c r="I207" s="1000"/>
      <c r="J207" s="1000"/>
      <c r="K207" s="1000"/>
      <c r="L207" s="1001"/>
    </row>
    <row r="208" spans="2:12" ht="15" customHeight="1" x14ac:dyDescent="0.25">
      <c r="B208" s="999"/>
      <c r="C208" s="1000"/>
      <c r="D208" s="1000"/>
      <c r="E208" s="1000"/>
      <c r="F208" s="1000"/>
      <c r="G208" s="1001"/>
      <c r="H208" s="999"/>
      <c r="I208" s="1000"/>
      <c r="J208" s="1000"/>
      <c r="K208" s="1000"/>
      <c r="L208" s="1001"/>
    </row>
    <row r="209" spans="2:12" ht="15" customHeight="1" x14ac:dyDescent="0.25">
      <c r="B209" s="999"/>
      <c r="C209" s="1000"/>
      <c r="D209" s="1000"/>
      <c r="E209" s="1000"/>
      <c r="F209" s="1000"/>
      <c r="G209" s="1001"/>
      <c r="H209" s="999"/>
      <c r="I209" s="1000"/>
      <c r="J209" s="1000"/>
      <c r="K209" s="1000"/>
      <c r="L209" s="1001"/>
    </row>
    <row r="210" spans="2:12" ht="15" customHeight="1" x14ac:dyDescent="0.25">
      <c r="B210" s="999"/>
      <c r="C210" s="1000"/>
      <c r="D210" s="1000"/>
      <c r="E210" s="1000"/>
      <c r="F210" s="1000"/>
      <c r="G210" s="1001"/>
      <c r="H210" s="999"/>
      <c r="I210" s="1000"/>
      <c r="J210" s="1000"/>
      <c r="K210" s="1000"/>
      <c r="L210" s="1001"/>
    </row>
    <row r="211" spans="2:12" ht="15" customHeight="1" x14ac:dyDescent="0.25">
      <c r="B211" s="999"/>
      <c r="C211" s="1000"/>
      <c r="D211" s="1000"/>
      <c r="E211" s="1000"/>
      <c r="F211" s="1000"/>
      <c r="G211" s="1001"/>
      <c r="H211" s="999"/>
      <c r="I211" s="1000"/>
      <c r="J211" s="1000"/>
      <c r="K211" s="1000"/>
      <c r="L211" s="1001"/>
    </row>
    <row r="212" spans="2:12" ht="15" customHeight="1" x14ac:dyDescent="0.25">
      <c r="B212" s="999"/>
      <c r="C212" s="1000"/>
      <c r="D212" s="1000"/>
      <c r="E212" s="1000"/>
      <c r="F212" s="1000"/>
      <c r="G212" s="1001"/>
      <c r="H212" s="999"/>
      <c r="I212" s="1000"/>
      <c r="J212" s="1000"/>
      <c r="K212" s="1000"/>
      <c r="L212" s="1001"/>
    </row>
    <row r="213" spans="2:12" ht="15" customHeight="1" x14ac:dyDescent="0.25">
      <c r="B213" s="999"/>
      <c r="C213" s="1000"/>
      <c r="D213" s="1000"/>
      <c r="E213" s="1000"/>
      <c r="F213" s="1000"/>
      <c r="G213" s="1001"/>
      <c r="H213" s="999"/>
      <c r="I213" s="1000"/>
      <c r="J213" s="1000"/>
      <c r="K213" s="1000"/>
      <c r="L213" s="1001"/>
    </row>
    <row r="214" spans="2:12" ht="15" customHeight="1" x14ac:dyDescent="0.25">
      <c r="B214" s="999"/>
      <c r="C214" s="1000"/>
      <c r="D214" s="1000"/>
      <c r="E214" s="1000"/>
      <c r="F214" s="1000"/>
      <c r="G214" s="1001"/>
      <c r="H214" s="999"/>
      <c r="I214" s="1000"/>
      <c r="J214" s="1000"/>
      <c r="K214" s="1000"/>
      <c r="L214" s="1001"/>
    </row>
    <row r="215" spans="2:12" ht="15" customHeight="1" x14ac:dyDescent="0.25">
      <c r="B215" s="999"/>
      <c r="C215" s="1000"/>
      <c r="D215" s="1000"/>
      <c r="E215" s="1000"/>
      <c r="F215" s="1000"/>
      <c r="G215" s="1001"/>
      <c r="H215" s="999"/>
      <c r="I215" s="1000"/>
      <c r="J215" s="1000"/>
      <c r="K215" s="1000"/>
      <c r="L215" s="1001"/>
    </row>
    <row r="216" spans="2:12" ht="15" customHeight="1" x14ac:dyDescent="0.25">
      <c r="B216" s="999"/>
      <c r="C216" s="1000"/>
      <c r="D216" s="1000"/>
      <c r="E216" s="1000"/>
      <c r="F216" s="1000"/>
      <c r="G216" s="1001"/>
      <c r="H216" s="999"/>
      <c r="I216" s="1000"/>
      <c r="J216" s="1000"/>
      <c r="K216" s="1000"/>
      <c r="L216" s="1001"/>
    </row>
    <row r="217" spans="2:12" ht="15" customHeight="1" x14ac:dyDescent="0.25">
      <c r="B217" s="999"/>
      <c r="C217" s="1000"/>
      <c r="D217" s="1000"/>
      <c r="E217" s="1000"/>
      <c r="F217" s="1000"/>
      <c r="G217" s="1001"/>
      <c r="H217" s="999"/>
      <c r="I217" s="1000"/>
      <c r="J217" s="1000"/>
      <c r="K217" s="1000"/>
      <c r="L217" s="1001"/>
    </row>
    <row r="218" spans="2:12" x14ac:dyDescent="0.25">
      <c r="B218" s="999"/>
      <c r="C218" s="1000"/>
      <c r="D218" s="1000"/>
      <c r="E218" s="1000"/>
      <c r="F218" s="1000"/>
      <c r="G218" s="1001"/>
      <c r="H218" s="999"/>
      <c r="I218" s="1000"/>
      <c r="J218" s="1000"/>
      <c r="K218" s="1000"/>
      <c r="L218" s="1001"/>
    </row>
    <row r="219" spans="2:12" ht="18" customHeight="1" x14ac:dyDescent="0.25">
      <c r="B219" s="999"/>
      <c r="C219" s="1000"/>
      <c r="D219" s="1000"/>
      <c r="E219" s="1000"/>
      <c r="F219" s="1000"/>
      <c r="G219" s="1001"/>
      <c r="H219" s="999"/>
      <c r="I219" s="1000"/>
      <c r="J219" s="1000"/>
      <c r="K219" s="1000"/>
      <c r="L219" s="1001"/>
    </row>
    <row r="220" spans="2:12" ht="15.75" customHeight="1" x14ac:dyDescent="0.25">
      <c r="B220" s="1144">
        <v>26</v>
      </c>
      <c r="C220" s="1145"/>
      <c r="D220" s="1145"/>
      <c r="E220" s="1145"/>
      <c r="F220" s="1145"/>
      <c r="G220" s="1146"/>
      <c r="H220" s="1150">
        <v>27</v>
      </c>
      <c r="I220" s="1151"/>
      <c r="J220" s="1151"/>
      <c r="K220" s="1151"/>
      <c r="L220" s="1152"/>
    </row>
    <row r="221" spans="2:12" ht="15.75" thickBot="1" x14ac:dyDescent="0.3">
      <c r="B221" s="1147"/>
      <c r="C221" s="1148"/>
      <c r="D221" s="1148"/>
      <c r="E221" s="1148"/>
      <c r="F221" s="1148"/>
      <c r="G221" s="1149"/>
      <c r="H221" s="1153"/>
      <c r="I221" s="1154"/>
      <c r="J221" s="1154"/>
      <c r="K221" s="1154"/>
      <c r="L221" s="1155"/>
    </row>
    <row r="222" spans="2:12" ht="15" customHeight="1" x14ac:dyDescent="0.25">
      <c r="B222" s="999" t="s">
        <v>545</v>
      </c>
      <c r="C222" s="1000"/>
      <c r="D222" s="1000"/>
      <c r="E222" s="1000"/>
      <c r="F222" s="1000"/>
      <c r="G222" s="1001"/>
      <c r="H222" s="999" t="s">
        <v>546</v>
      </c>
      <c r="I222" s="1000"/>
      <c r="J222" s="1000"/>
      <c r="K222" s="1000"/>
      <c r="L222" s="1001"/>
    </row>
    <row r="223" spans="2:12" ht="15" customHeight="1" x14ac:dyDescent="0.25">
      <c r="B223" s="999"/>
      <c r="C223" s="1000"/>
      <c r="D223" s="1000"/>
      <c r="E223" s="1000"/>
      <c r="F223" s="1000"/>
      <c r="G223" s="1001"/>
      <c r="H223" s="999"/>
      <c r="I223" s="1000"/>
      <c r="J223" s="1000"/>
      <c r="K223" s="1000"/>
      <c r="L223" s="1001"/>
    </row>
    <row r="224" spans="2:12" ht="15" customHeight="1" x14ac:dyDescent="0.25">
      <c r="B224" s="999"/>
      <c r="C224" s="1000"/>
      <c r="D224" s="1000"/>
      <c r="E224" s="1000"/>
      <c r="F224" s="1000"/>
      <c r="G224" s="1001"/>
      <c r="H224" s="999"/>
      <c r="I224" s="1000"/>
      <c r="J224" s="1000"/>
      <c r="K224" s="1000"/>
      <c r="L224" s="1001"/>
    </row>
    <row r="225" spans="2:12" ht="15" customHeight="1" x14ac:dyDescent="0.25">
      <c r="B225" s="999"/>
      <c r="C225" s="1000"/>
      <c r="D225" s="1000"/>
      <c r="E225" s="1000"/>
      <c r="F225" s="1000"/>
      <c r="G225" s="1001"/>
      <c r="H225" s="999"/>
      <c r="I225" s="1000"/>
      <c r="J225" s="1000"/>
      <c r="K225" s="1000"/>
      <c r="L225" s="1001"/>
    </row>
    <row r="226" spans="2:12" ht="15" customHeight="1" x14ac:dyDescent="0.25">
      <c r="B226" s="999"/>
      <c r="C226" s="1000"/>
      <c r="D226" s="1000"/>
      <c r="E226" s="1000"/>
      <c r="F226" s="1000"/>
      <c r="G226" s="1001"/>
      <c r="H226" s="999"/>
      <c r="I226" s="1000"/>
      <c r="J226" s="1000"/>
      <c r="K226" s="1000"/>
      <c r="L226" s="1001"/>
    </row>
    <row r="227" spans="2:12" ht="15" customHeight="1" x14ac:dyDescent="0.25">
      <c r="B227" s="999"/>
      <c r="C227" s="1000"/>
      <c r="D227" s="1000"/>
      <c r="E227" s="1000"/>
      <c r="F227" s="1000"/>
      <c r="G227" s="1001"/>
      <c r="H227" s="999"/>
      <c r="I227" s="1000"/>
      <c r="J227" s="1000"/>
      <c r="K227" s="1000"/>
      <c r="L227" s="1001"/>
    </row>
    <row r="228" spans="2:12" ht="15" customHeight="1" x14ac:dyDescent="0.25">
      <c r="B228" s="999"/>
      <c r="C228" s="1000"/>
      <c r="D228" s="1000"/>
      <c r="E228" s="1000"/>
      <c r="F228" s="1000"/>
      <c r="G228" s="1001"/>
      <c r="H228" s="999"/>
      <c r="I228" s="1000"/>
      <c r="J228" s="1000"/>
      <c r="K228" s="1000"/>
      <c r="L228" s="1001"/>
    </row>
    <row r="229" spans="2:12" ht="15" customHeight="1" x14ac:dyDescent="0.25">
      <c r="B229" s="999"/>
      <c r="C229" s="1000"/>
      <c r="D229" s="1000"/>
      <c r="E229" s="1000"/>
      <c r="F229" s="1000"/>
      <c r="G229" s="1001"/>
      <c r="H229" s="999"/>
      <c r="I229" s="1000"/>
      <c r="J229" s="1000"/>
      <c r="K229" s="1000"/>
      <c r="L229" s="1001"/>
    </row>
    <row r="230" spans="2:12" ht="15" customHeight="1" x14ac:dyDescent="0.25">
      <c r="B230" s="999"/>
      <c r="C230" s="1000"/>
      <c r="D230" s="1000"/>
      <c r="E230" s="1000"/>
      <c r="F230" s="1000"/>
      <c r="G230" s="1001"/>
      <c r="H230" s="999"/>
      <c r="I230" s="1000"/>
      <c r="J230" s="1000"/>
      <c r="K230" s="1000"/>
      <c r="L230" s="1001"/>
    </row>
    <row r="231" spans="2:12" ht="15" customHeight="1" x14ac:dyDescent="0.25">
      <c r="B231" s="999"/>
      <c r="C231" s="1000"/>
      <c r="D231" s="1000"/>
      <c r="E231" s="1000"/>
      <c r="F231" s="1000"/>
      <c r="G231" s="1001"/>
      <c r="H231" s="999"/>
      <c r="I231" s="1000"/>
      <c r="J231" s="1000"/>
      <c r="K231" s="1000"/>
      <c r="L231" s="1001"/>
    </row>
    <row r="232" spans="2:12" ht="15" customHeight="1" x14ac:dyDescent="0.25">
      <c r="B232" s="999"/>
      <c r="C232" s="1000"/>
      <c r="D232" s="1000"/>
      <c r="E232" s="1000"/>
      <c r="F232" s="1000"/>
      <c r="G232" s="1001"/>
      <c r="H232" s="999"/>
      <c r="I232" s="1000"/>
      <c r="J232" s="1000"/>
      <c r="K232" s="1000"/>
      <c r="L232" s="1001"/>
    </row>
    <row r="233" spans="2:12" ht="15" customHeight="1" x14ac:dyDescent="0.25">
      <c r="B233" s="999"/>
      <c r="C233" s="1000"/>
      <c r="D233" s="1000"/>
      <c r="E233" s="1000"/>
      <c r="F233" s="1000"/>
      <c r="G233" s="1001"/>
      <c r="H233" s="999"/>
      <c r="I233" s="1000"/>
      <c r="J233" s="1000"/>
      <c r="K233" s="1000"/>
      <c r="L233" s="1001"/>
    </row>
    <row r="234" spans="2:12" x14ac:dyDescent="0.25">
      <c r="B234" s="999"/>
      <c r="C234" s="1000"/>
      <c r="D234" s="1000"/>
      <c r="E234" s="1000"/>
      <c r="F234" s="1000"/>
      <c r="G234" s="1001"/>
      <c r="H234" s="999"/>
      <c r="I234" s="1000"/>
      <c r="J234" s="1000"/>
      <c r="K234" s="1000"/>
      <c r="L234" s="1001"/>
    </row>
    <row r="235" spans="2:12" ht="18" customHeight="1" x14ac:dyDescent="0.25">
      <c r="B235" s="999"/>
      <c r="C235" s="1000"/>
      <c r="D235" s="1000"/>
      <c r="E235" s="1000"/>
      <c r="F235" s="1000"/>
      <c r="G235" s="1001"/>
      <c r="H235" s="999"/>
      <c r="I235" s="1000"/>
      <c r="J235" s="1000"/>
      <c r="K235" s="1000"/>
      <c r="L235" s="1001"/>
    </row>
    <row r="236" spans="2:12" ht="15.75" customHeight="1" x14ac:dyDescent="0.25">
      <c r="B236" s="1144">
        <v>28</v>
      </c>
      <c r="C236" s="1145"/>
      <c r="D236" s="1145"/>
      <c r="E236" s="1145"/>
      <c r="F236" s="1145"/>
      <c r="G236" s="1146"/>
      <c r="H236" s="1150">
        <v>29</v>
      </c>
      <c r="I236" s="1151"/>
      <c r="J236" s="1151"/>
      <c r="K236" s="1151"/>
      <c r="L236" s="1152"/>
    </row>
    <row r="237" spans="2:12" ht="15.75" thickBot="1" x14ac:dyDescent="0.3">
      <c r="B237" s="1147"/>
      <c r="C237" s="1148"/>
      <c r="D237" s="1148"/>
      <c r="E237" s="1148"/>
      <c r="F237" s="1148"/>
      <c r="G237" s="1149"/>
      <c r="H237" s="1153"/>
      <c r="I237" s="1154"/>
      <c r="J237" s="1154"/>
      <c r="K237" s="1154"/>
      <c r="L237" s="1155"/>
    </row>
    <row r="238" spans="2:12" ht="15.75" customHeight="1" x14ac:dyDescent="0.25">
      <c r="B238" s="999" t="s">
        <v>545</v>
      </c>
      <c r="C238" s="1000"/>
      <c r="D238" s="1000"/>
      <c r="E238" s="1000"/>
      <c r="F238" s="1000"/>
      <c r="G238" s="1001"/>
      <c r="H238" s="999" t="s">
        <v>546</v>
      </c>
      <c r="I238" s="1000"/>
      <c r="J238" s="1000"/>
      <c r="K238" s="1000"/>
      <c r="L238" s="1001"/>
    </row>
    <row r="239" spans="2:12" x14ac:dyDescent="0.25">
      <c r="B239" s="999"/>
      <c r="C239" s="1000"/>
      <c r="D239" s="1000"/>
      <c r="E239" s="1000"/>
      <c r="F239" s="1000"/>
      <c r="G239" s="1001"/>
      <c r="H239" s="999"/>
      <c r="I239" s="1000"/>
      <c r="J239" s="1000"/>
      <c r="K239" s="1000"/>
      <c r="L239" s="1001"/>
    </row>
    <row r="240" spans="2:12" x14ac:dyDescent="0.25">
      <c r="B240" s="999"/>
      <c r="C240" s="1000"/>
      <c r="D240" s="1000"/>
      <c r="E240" s="1000"/>
      <c r="F240" s="1000"/>
      <c r="G240" s="1001"/>
      <c r="H240" s="999"/>
      <c r="I240" s="1000"/>
      <c r="J240" s="1000"/>
      <c r="K240" s="1000"/>
      <c r="L240" s="1001"/>
    </row>
    <row r="241" spans="2:12" x14ac:dyDescent="0.25">
      <c r="B241" s="999"/>
      <c r="C241" s="1000"/>
      <c r="D241" s="1000"/>
      <c r="E241" s="1000"/>
      <c r="F241" s="1000"/>
      <c r="G241" s="1001"/>
      <c r="H241" s="999"/>
      <c r="I241" s="1000"/>
      <c r="J241" s="1000"/>
      <c r="K241" s="1000"/>
      <c r="L241" s="1001"/>
    </row>
    <row r="242" spans="2:12" x14ac:dyDescent="0.25">
      <c r="B242" s="999"/>
      <c r="C242" s="1000"/>
      <c r="D242" s="1000"/>
      <c r="E242" s="1000"/>
      <c r="F242" s="1000"/>
      <c r="G242" s="1001"/>
      <c r="H242" s="999"/>
      <c r="I242" s="1000"/>
      <c r="J242" s="1000"/>
      <c r="K242" s="1000"/>
      <c r="L242" s="1001"/>
    </row>
    <row r="243" spans="2:12" x14ac:dyDescent="0.25">
      <c r="B243" s="999"/>
      <c r="C243" s="1000"/>
      <c r="D243" s="1000"/>
      <c r="E243" s="1000"/>
      <c r="F243" s="1000"/>
      <c r="G243" s="1001"/>
      <c r="H243" s="999"/>
      <c r="I243" s="1000"/>
      <c r="J243" s="1000"/>
      <c r="K243" s="1000"/>
      <c r="L243" s="1001"/>
    </row>
    <row r="244" spans="2:12" x14ac:dyDescent="0.25">
      <c r="B244" s="999"/>
      <c r="C244" s="1000"/>
      <c r="D244" s="1000"/>
      <c r="E244" s="1000"/>
      <c r="F244" s="1000"/>
      <c r="G244" s="1001"/>
      <c r="H244" s="999"/>
      <c r="I244" s="1000"/>
      <c r="J244" s="1000"/>
      <c r="K244" s="1000"/>
      <c r="L244" s="1001"/>
    </row>
    <row r="245" spans="2:12" x14ac:dyDescent="0.25">
      <c r="B245" s="999"/>
      <c r="C245" s="1000"/>
      <c r="D245" s="1000"/>
      <c r="E245" s="1000"/>
      <c r="F245" s="1000"/>
      <c r="G245" s="1001"/>
      <c r="H245" s="999"/>
      <c r="I245" s="1000"/>
      <c r="J245" s="1000"/>
      <c r="K245" s="1000"/>
      <c r="L245" s="1001"/>
    </row>
    <row r="246" spans="2:12" x14ac:dyDescent="0.25">
      <c r="B246" s="999"/>
      <c r="C246" s="1000"/>
      <c r="D246" s="1000"/>
      <c r="E246" s="1000"/>
      <c r="F246" s="1000"/>
      <c r="G246" s="1001"/>
      <c r="H246" s="999"/>
      <c r="I246" s="1000"/>
      <c r="J246" s="1000"/>
      <c r="K246" s="1000"/>
      <c r="L246" s="1001"/>
    </row>
    <row r="247" spans="2:12" x14ac:dyDescent="0.25">
      <c r="B247" s="999"/>
      <c r="C247" s="1000"/>
      <c r="D247" s="1000"/>
      <c r="E247" s="1000"/>
      <c r="F247" s="1000"/>
      <c r="G247" s="1001"/>
      <c r="H247" s="999"/>
      <c r="I247" s="1000"/>
      <c r="J247" s="1000"/>
      <c r="K247" s="1000"/>
      <c r="L247" s="1001"/>
    </row>
    <row r="248" spans="2:12" x14ac:dyDescent="0.25">
      <c r="B248" s="999"/>
      <c r="C248" s="1000"/>
      <c r="D248" s="1000"/>
      <c r="E248" s="1000"/>
      <c r="F248" s="1000"/>
      <c r="G248" s="1001"/>
      <c r="H248" s="999"/>
      <c r="I248" s="1000"/>
      <c r="J248" s="1000"/>
      <c r="K248" s="1000"/>
      <c r="L248" s="1001"/>
    </row>
    <row r="249" spans="2:12" x14ac:dyDescent="0.25">
      <c r="B249" s="999"/>
      <c r="C249" s="1000"/>
      <c r="D249" s="1000"/>
      <c r="E249" s="1000"/>
      <c r="F249" s="1000"/>
      <c r="G249" s="1001"/>
      <c r="H249" s="999"/>
      <c r="I249" s="1000"/>
      <c r="J249" s="1000"/>
      <c r="K249" s="1000"/>
      <c r="L249" s="1001"/>
    </row>
    <row r="250" spans="2:12" x14ac:dyDescent="0.25">
      <c r="B250" s="999"/>
      <c r="C250" s="1000"/>
      <c r="D250" s="1000"/>
      <c r="E250" s="1000"/>
      <c r="F250" s="1000"/>
      <c r="G250" s="1001"/>
      <c r="H250" s="999"/>
      <c r="I250" s="1000"/>
      <c r="J250" s="1000"/>
      <c r="K250" s="1000"/>
      <c r="L250" s="1001"/>
    </row>
    <row r="251" spans="2:12" x14ac:dyDescent="0.25">
      <c r="B251" s="999"/>
      <c r="C251" s="1000"/>
      <c r="D251" s="1000"/>
      <c r="E251" s="1000"/>
      <c r="F251" s="1000"/>
      <c r="G251" s="1001"/>
      <c r="H251" s="999"/>
      <c r="I251" s="1000"/>
      <c r="J251" s="1000"/>
      <c r="K251" s="1000"/>
      <c r="L251" s="1001"/>
    </row>
    <row r="252" spans="2:12" x14ac:dyDescent="0.25">
      <c r="B252" s="1144">
        <v>30</v>
      </c>
      <c r="C252" s="1145"/>
      <c r="D252" s="1145"/>
      <c r="E252" s="1145"/>
      <c r="F252" s="1145"/>
      <c r="G252" s="1146"/>
      <c r="H252" s="1150">
        <v>31</v>
      </c>
      <c r="I252" s="1151"/>
      <c r="J252" s="1151"/>
      <c r="K252" s="1151"/>
      <c r="L252" s="1152"/>
    </row>
    <row r="253" spans="2:12" ht="18" customHeight="1" thickBot="1" x14ac:dyDescent="0.3">
      <c r="B253" s="1147"/>
      <c r="C253" s="1148"/>
      <c r="D253" s="1148"/>
      <c r="E253" s="1148"/>
      <c r="F253" s="1148"/>
      <c r="G253" s="1149"/>
      <c r="H253" s="1153"/>
      <c r="I253" s="1154"/>
      <c r="J253" s="1154"/>
      <c r="K253" s="1154"/>
      <c r="L253" s="1155"/>
    </row>
    <row r="254" spans="2:12" ht="15.75" customHeight="1" x14ac:dyDescent="0.25">
      <c r="B254" s="999" t="s">
        <v>545</v>
      </c>
      <c r="C254" s="1000"/>
      <c r="D254" s="1000"/>
      <c r="E254" s="1000"/>
      <c r="F254" s="1000"/>
      <c r="G254" s="1001"/>
      <c r="H254" s="999" t="s">
        <v>546</v>
      </c>
      <c r="I254" s="1000"/>
      <c r="J254" s="1000"/>
      <c r="K254" s="1000"/>
      <c r="L254" s="1001"/>
    </row>
    <row r="255" spans="2:12" x14ac:dyDescent="0.25">
      <c r="B255" s="999"/>
      <c r="C255" s="1000"/>
      <c r="D255" s="1000"/>
      <c r="E255" s="1000"/>
      <c r="F255" s="1000"/>
      <c r="G255" s="1001"/>
      <c r="H255" s="999"/>
      <c r="I255" s="1000"/>
      <c r="J255" s="1000"/>
      <c r="K255" s="1000"/>
      <c r="L255" s="1001"/>
    </row>
    <row r="256" spans="2:12" x14ac:dyDescent="0.25">
      <c r="B256" s="999"/>
      <c r="C256" s="1000"/>
      <c r="D256" s="1000"/>
      <c r="E256" s="1000"/>
      <c r="F256" s="1000"/>
      <c r="G256" s="1001"/>
      <c r="H256" s="999"/>
      <c r="I256" s="1000"/>
      <c r="J256" s="1000"/>
      <c r="K256" s="1000"/>
      <c r="L256" s="1001"/>
    </row>
    <row r="257" spans="2:12" x14ac:dyDescent="0.25">
      <c r="B257" s="999"/>
      <c r="C257" s="1000"/>
      <c r="D257" s="1000"/>
      <c r="E257" s="1000"/>
      <c r="F257" s="1000"/>
      <c r="G257" s="1001"/>
      <c r="H257" s="999"/>
      <c r="I257" s="1000"/>
      <c r="J257" s="1000"/>
      <c r="K257" s="1000"/>
      <c r="L257" s="1001"/>
    </row>
    <row r="258" spans="2:12" x14ac:dyDescent="0.25">
      <c r="B258" s="999"/>
      <c r="C258" s="1000"/>
      <c r="D258" s="1000"/>
      <c r="E258" s="1000"/>
      <c r="F258" s="1000"/>
      <c r="G258" s="1001"/>
      <c r="H258" s="999"/>
      <c r="I258" s="1000"/>
      <c r="J258" s="1000"/>
      <c r="K258" s="1000"/>
      <c r="L258" s="1001"/>
    </row>
    <row r="259" spans="2:12" x14ac:dyDescent="0.25">
      <c r="B259" s="999"/>
      <c r="C259" s="1000"/>
      <c r="D259" s="1000"/>
      <c r="E259" s="1000"/>
      <c r="F259" s="1000"/>
      <c r="G259" s="1001"/>
      <c r="H259" s="999"/>
      <c r="I259" s="1000"/>
      <c r="J259" s="1000"/>
      <c r="K259" s="1000"/>
      <c r="L259" s="1001"/>
    </row>
    <row r="260" spans="2:12" x14ac:dyDescent="0.25">
      <c r="B260" s="999"/>
      <c r="C260" s="1000"/>
      <c r="D260" s="1000"/>
      <c r="E260" s="1000"/>
      <c r="F260" s="1000"/>
      <c r="G260" s="1001"/>
      <c r="H260" s="999"/>
      <c r="I260" s="1000"/>
      <c r="J260" s="1000"/>
      <c r="K260" s="1000"/>
      <c r="L260" s="1001"/>
    </row>
    <row r="261" spans="2:12" x14ac:dyDescent="0.25">
      <c r="B261" s="999"/>
      <c r="C261" s="1000"/>
      <c r="D261" s="1000"/>
      <c r="E261" s="1000"/>
      <c r="F261" s="1000"/>
      <c r="G261" s="1001"/>
      <c r="H261" s="999"/>
      <c r="I261" s="1000"/>
      <c r="J261" s="1000"/>
      <c r="K261" s="1000"/>
      <c r="L261" s="1001"/>
    </row>
    <row r="262" spans="2:12" x14ac:dyDescent="0.25">
      <c r="B262" s="999"/>
      <c r="C262" s="1000"/>
      <c r="D262" s="1000"/>
      <c r="E262" s="1000"/>
      <c r="F262" s="1000"/>
      <c r="G262" s="1001"/>
      <c r="H262" s="999"/>
      <c r="I262" s="1000"/>
      <c r="J262" s="1000"/>
      <c r="K262" s="1000"/>
      <c r="L262" s="1001"/>
    </row>
    <row r="263" spans="2:12" x14ac:dyDescent="0.25">
      <c r="B263" s="999"/>
      <c r="C263" s="1000"/>
      <c r="D263" s="1000"/>
      <c r="E263" s="1000"/>
      <c r="F263" s="1000"/>
      <c r="G263" s="1001"/>
      <c r="H263" s="999"/>
      <c r="I263" s="1000"/>
      <c r="J263" s="1000"/>
      <c r="K263" s="1000"/>
      <c r="L263" s="1001"/>
    </row>
    <row r="264" spans="2:12" x14ac:dyDescent="0.25">
      <c r="B264" s="999"/>
      <c r="C264" s="1000"/>
      <c r="D264" s="1000"/>
      <c r="E264" s="1000"/>
      <c r="F264" s="1000"/>
      <c r="G264" s="1001"/>
      <c r="H264" s="999"/>
      <c r="I264" s="1000"/>
      <c r="J264" s="1000"/>
      <c r="K264" s="1000"/>
      <c r="L264" s="1001"/>
    </row>
    <row r="265" spans="2:12" x14ac:dyDescent="0.25">
      <c r="B265" s="999"/>
      <c r="C265" s="1000"/>
      <c r="D265" s="1000"/>
      <c r="E265" s="1000"/>
      <c r="F265" s="1000"/>
      <c r="G265" s="1001"/>
      <c r="H265" s="999"/>
      <c r="I265" s="1000"/>
      <c r="J265" s="1000"/>
      <c r="K265" s="1000"/>
      <c r="L265" s="1001"/>
    </row>
    <row r="266" spans="2:12" x14ac:dyDescent="0.25">
      <c r="B266" s="999"/>
      <c r="C266" s="1000"/>
      <c r="D266" s="1000"/>
      <c r="E266" s="1000"/>
      <c r="F266" s="1000"/>
      <c r="G266" s="1001"/>
      <c r="H266" s="999"/>
      <c r="I266" s="1000"/>
      <c r="J266" s="1000"/>
      <c r="K266" s="1000"/>
      <c r="L266" s="1001"/>
    </row>
    <row r="267" spans="2:12" x14ac:dyDescent="0.25">
      <c r="B267" s="999"/>
      <c r="C267" s="1000"/>
      <c r="D267" s="1000"/>
      <c r="E267" s="1000"/>
      <c r="F267" s="1000"/>
      <c r="G267" s="1001"/>
      <c r="H267" s="999"/>
      <c r="I267" s="1000"/>
      <c r="J267" s="1000"/>
      <c r="K267" s="1000"/>
      <c r="L267" s="1001"/>
    </row>
    <row r="268" spans="2:12" x14ac:dyDescent="0.25">
      <c r="B268" s="1144">
        <v>32</v>
      </c>
      <c r="C268" s="1145"/>
      <c r="D268" s="1145"/>
      <c r="E268" s="1145"/>
      <c r="F268" s="1145"/>
      <c r="G268" s="1146"/>
      <c r="H268" s="1150">
        <v>33</v>
      </c>
      <c r="I268" s="1151"/>
      <c r="J268" s="1151"/>
      <c r="K268" s="1151"/>
      <c r="L268" s="1152"/>
    </row>
    <row r="269" spans="2:12" ht="18" customHeight="1" thickBot="1" x14ac:dyDescent="0.3">
      <c r="B269" s="1147"/>
      <c r="C269" s="1148"/>
      <c r="D269" s="1148"/>
      <c r="E269" s="1148"/>
      <c r="F269" s="1148"/>
      <c r="G269" s="1149"/>
      <c r="H269" s="1153"/>
      <c r="I269" s="1154"/>
      <c r="J269" s="1154"/>
      <c r="K269" s="1154"/>
      <c r="L269" s="1155"/>
    </row>
    <row r="270" spans="2:12" ht="15" customHeight="1" x14ac:dyDescent="0.25">
      <c r="B270" s="999" t="s">
        <v>545</v>
      </c>
      <c r="C270" s="1000"/>
      <c r="D270" s="1000"/>
      <c r="E270" s="1000"/>
      <c r="F270" s="1000"/>
      <c r="G270" s="1001"/>
      <c r="H270" s="999" t="s">
        <v>546</v>
      </c>
      <c r="I270" s="1000"/>
      <c r="J270" s="1000"/>
      <c r="K270" s="1000"/>
      <c r="L270" s="1001"/>
    </row>
    <row r="271" spans="2:12" ht="15" customHeight="1" x14ac:dyDescent="0.25">
      <c r="B271" s="999"/>
      <c r="C271" s="1000"/>
      <c r="D271" s="1000"/>
      <c r="E271" s="1000"/>
      <c r="F271" s="1000"/>
      <c r="G271" s="1001"/>
      <c r="H271" s="999"/>
      <c r="I271" s="1000"/>
      <c r="J271" s="1000"/>
      <c r="K271" s="1000"/>
      <c r="L271" s="1001"/>
    </row>
    <row r="272" spans="2:12" ht="15" customHeight="1" x14ac:dyDescent="0.25">
      <c r="B272" s="999"/>
      <c r="C272" s="1000"/>
      <c r="D272" s="1000"/>
      <c r="E272" s="1000"/>
      <c r="F272" s="1000"/>
      <c r="G272" s="1001"/>
      <c r="H272" s="999"/>
      <c r="I272" s="1000"/>
      <c r="J272" s="1000"/>
      <c r="K272" s="1000"/>
      <c r="L272" s="1001"/>
    </row>
    <row r="273" spans="2:12" ht="15" customHeight="1" x14ac:dyDescent="0.25">
      <c r="B273" s="999"/>
      <c r="C273" s="1000"/>
      <c r="D273" s="1000"/>
      <c r="E273" s="1000"/>
      <c r="F273" s="1000"/>
      <c r="G273" s="1001"/>
      <c r="H273" s="999"/>
      <c r="I273" s="1000"/>
      <c r="J273" s="1000"/>
      <c r="K273" s="1000"/>
      <c r="L273" s="1001"/>
    </row>
    <row r="274" spans="2:12" ht="15" customHeight="1" x14ac:dyDescent="0.25">
      <c r="B274" s="999"/>
      <c r="C274" s="1000"/>
      <c r="D274" s="1000"/>
      <c r="E274" s="1000"/>
      <c r="F274" s="1000"/>
      <c r="G274" s="1001"/>
      <c r="H274" s="999"/>
      <c r="I274" s="1000"/>
      <c r="J274" s="1000"/>
      <c r="K274" s="1000"/>
      <c r="L274" s="1001"/>
    </row>
    <row r="275" spans="2:12" ht="15" customHeight="1" x14ac:dyDescent="0.25">
      <c r="B275" s="999"/>
      <c r="C275" s="1000"/>
      <c r="D275" s="1000"/>
      <c r="E275" s="1000"/>
      <c r="F275" s="1000"/>
      <c r="G275" s="1001"/>
      <c r="H275" s="999"/>
      <c r="I275" s="1000"/>
      <c r="J275" s="1000"/>
      <c r="K275" s="1000"/>
      <c r="L275" s="1001"/>
    </row>
    <row r="276" spans="2:12" ht="15" customHeight="1" x14ac:dyDescent="0.25">
      <c r="B276" s="999"/>
      <c r="C276" s="1000"/>
      <c r="D276" s="1000"/>
      <c r="E276" s="1000"/>
      <c r="F276" s="1000"/>
      <c r="G276" s="1001"/>
      <c r="H276" s="999"/>
      <c r="I276" s="1000"/>
      <c r="J276" s="1000"/>
      <c r="K276" s="1000"/>
      <c r="L276" s="1001"/>
    </row>
    <row r="277" spans="2:12" ht="15" customHeight="1" x14ac:dyDescent="0.25">
      <c r="B277" s="999"/>
      <c r="C277" s="1000"/>
      <c r="D277" s="1000"/>
      <c r="E277" s="1000"/>
      <c r="F277" s="1000"/>
      <c r="G277" s="1001"/>
      <c r="H277" s="999"/>
      <c r="I277" s="1000"/>
      <c r="J277" s="1000"/>
      <c r="K277" s="1000"/>
      <c r="L277" s="1001"/>
    </row>
    <row r="278" spans="2:12" ht="15" customHeight="1" x14ac:dyDescent="0.25">
      <c r="B278" s="999"/>
      <c r="C278" s="1000"/>
      <c r="D278" s="1000"/>
      <c r="E278" s="1000"/>
      <c r="F278" s="1000"/>
      <c r="G278" s="1001"/>
      <c r="H278" s="999"/>
      <c r="I278" s="1000"/>
      <c r="J278" s="1000"/>
      <c r="K278" s="1000"/>
      <c r="L278" s="1001"/>
    </row>
    <row r="279" spans="2:12" ht="15" customHeight="1" x14ac:dyDescent="0.25">
      <c r="B279" s="999"/>
      <c r="C279" s="1000"/>
      <c r="D279" s="1000"/>
      <c r="E279" s="1000"/>
      <c r="F279" s="1000"/>
      <c r="G279" s="1001"/>
      <c r="H279" s="999"/>
      <c r="I279" s="1000"/>
      <c r="J279" s="1000"/>
      <c r="K279" s="1000"/>
      <c r="L279" s="1001"/>
    </row>
    <row r="280" spans="2:12" ht="15" customHeight="1" x14ac:dyDescent="0.25">
      <c r="B280" s="999"/>
      <c r="C280" s="1000"/>
      <c r="D280" s="1000"/>
      <c r="E280" s="1000"/>
      <c r="F280" s="1000"/>
      <c r="G280" s="1001"/>
      <c r="H280" s="999"/>
      <c r="I280" s="1000"/>
      <c r="J280" s="1000"/>
      <c r="K280" s="1000"/>
      <c r="L280" s="1001"/>
    </row>
    <row r="281" spans="2:12" ht="15" customHeight="1" x14ac:dyDescent="0.25">
      <c r="B281" s="999"/>
      <c r="C281" s="1000"/>
      <c r="D281" s="1000"/>
      <c r="E281" s="1000"/>
      <c r="F281" s="1000"/>
      <c r="G281" s="1001"/>
      <c r="H281" s="999"/>
      <c r="I281" s="1000"/>
      <c r="J281" s="1000"/>
      <c r="K281" s="1000"/>
      <c r="L281" s="1001"/>
    </row>
    <row r="282" spans="2:12" x14ac:dyDescent="0.25">
      <c r="B282" s="999"/>
      <c r="C282" s="1000"/>
      <c r="D282" s="1000"/>
      <c r="E282" s="1000"/>
      <c r="F282" s="1000"/>
      <c r="G282" s="1001"/>
      <c r="H282" s="999"/>
      <c r="I282" s="1000"/>
      <c r="J282" s="1000"/>
      <c r="K282" s="1000"/>
      <c r="L282" s="1001"/>
    </row>
    <row r="283" spans="2:12" ht="18" customHeight="1" x14ac:dyDescent="0.25">
      <c r="B283" s="999"/>
      <c r="C283" s="1000"/>
      <c r="D283" s="1000"/>
      <c r="E283" s="1000"/>
      <c r="F283" s="1000"/>
      <c r="G283" s="1001"/>
      <c r="H283" s="999"/>
      <c r="I283" s="1000"/>
      <c r="J283" s="1000"/>
      <c r="K283" s="1000"/>
      <c r="L283" s="1001"/>
    </row>
    <row r="284" spans="2:12" ht="15.75" customHeight="1" x14ac:dyDescent="0.25">
      <c r="B284" s="1144">
        <v>34</v>
      </c>
      <c r="C284" s="1145"/>
      <c r="D284" s="1145"/>
      <c r="E284" s="1145"/>
      <c r="F284" s="1145"/>
      <c r="G284" s="1146"/>
      <c r="H284" s="1150">
        <v>35</v>
      </c>
      <c r="I284" s="1151"/>
      <c r="J284" s="1151"/>
      <c r="K284" s="1151"/>
      <c r="L284" s="1152"/>
    </row>
    <row r="285" spans="2:12" ht="15.75" thickBot="1" x14ac:dyDescent="0.3">
      <c r="B285" s="1147"/>
      <c r="C285" s="1148"/>
      <c r="D285" s="1148"/>
      <c r="E285" s="1148"/>
      <c r="F285" s="1148"/>
      <c r="G285" s="1149"/>
      <c r="H285" s="1153"/>
      <c r="I285" s="1154"/>
      <c r="J285" s="1154"/>
      <c r="K285" s="1154"/>
      <c r="L285" s="1155"/>
    </row>
    <row r="286" spans="2:12" ht="15" customHeight="1" x14ac:dyDescent="0.25">
      <c r="B286" s="999" t="s">
        <v>545</v>
      </c>
      <c r="C286" s="1000"/>
      <c r="D286" s="1000"/>
      <c r="E286" s="1000"/>
      <c r="F286" s="1000"/>
      <c r="G286" s="1001"/>
      <c r="H286" s="999" t="s">
        <v>546</v>
      </c>
      <c r="I286" s="1000"/>
      <c r="J286" s="1000"/>
      <c r="K286" s="1000"/>
      <c r="L286" s="1001"/>
    </row>
    <row r="287" spans="2:12" ht="15" customHeight="1" x14ac:dyDescent="0.25">
      <c r="B287" s="999"/>
      <c r="C287" s="1000"/>
      <c r="D287" s="1000"/>
      <c r="E287" s="1000"/>
      <c r="F287" s="1000"/>
      <c r="G287" s="1001"/>
      <c r="H287" s="999"/>
      <c r="I287" s="1000"/>
      <c r="J287" s="1000"/>
      <c r="K287" s="1000"/>
      <c r="L287" s="1001"/>
    </row>
    <row r="288" spans="2:12" ht="15" customHeight="1" x14ac:dyDescent="0.25">
      <c r="B288" s="999"/>
      <c r="C288" s="1000"/>
      <c r="D288" s="1000"/>
      <c r="E288" s="1000"/>
      <c r="F288" s="1000"/>
      <c r="G288" s="1001"/>
      <c r="H288" s="999"/>
      <c r="I288" s="1000"/>
      <c r="J288" s="1000"/>
      <c r="K288" s="1000"/>
      <c r="L288" s="1001"/>
    </row>
    <row r="289" spans="2:16" ht="15" customHeight="1" x14ac:dyDescent="0.25">
      <c r="B289" s="999"/>
      <c r="C289" s="1000"/>
      <c r="D289" s="1000"/>
      <c r="E289" s="1000"/>
      <c r="F289" s="1000"/>
      <c r="G289" s="1001"/>
      <c r="H289" s="999"/>
      <c r="I289" s="1000"/>
      <c r="J289" s="1000"/>
      <c r="K289" s="1000"/>
      <c r="L289" s="1001"/>
    </row>
    <row r="290" spans="2:16" ht="15" customHeight="1" x14ac:dyDescent="0.25">
      <c r="B290" s="999"/>
      <c r="C290" s="1000"/>
      <c r="D290" s="1000"/>
      <c r="E290" s="1000"/>
      <c r="F290" s="1000"/>
      <c r="G290" s="1001"/>
      <c r="H290" s="999"/>
      <c r="I290" s="1000"/>
      <c r="J290" s="1000"/>
      <c r="K290" s="1000"/>
      <c r="L290" s="1001"/>
    </row>
    <row r="291" spans="2:16" ht="15" customHeight="1" x14ac:dyDescent="0.25">
      <c r="B291" s="999"/>
      <c r="C291" s="1000"/>
      <c r="D291" s="1000"/>
      <c r="E291" s="1000"/>
      <c r="F291" s="1000"/>
      <c r="G291" s="1001"/>
      <c r="H291" s="999"/>
      <c r="I291" s="1000"/>
      <c r="J291" s="1000"/>
      <c r="K291" s="1000"/>
      <c r="L291" s="1001"/>
    </row>
    <row r="292" spans="2:16" ht="15" customHeight="1" x14ac:dyDescent="0.25">
      <c r="B292" s="999"/>
      <c r="C292" s="1000"/>
      <c r="D292" s="1000"/>
      <c r="E292" s="1000"/>
      <c r="F292" s="1000"/>
      <c r="G292" s="1001"/>
      <c r="H292" s="999"/>
      <c r="I292" s="1000"/>
      <c r="J292" s="1000"/>
      <c r="K292" s="1000"/>
      <c r="L292" s="1001"/>
    </row>
    <row r="293" spans="2:16" ht="15" customHeight="1" x14ac:dyDescent="0.25">
      <c r="B293" s="999"/>
      <c r="C293" s="1000"/>
      <c r="D293" s="1000"/>
      <c r="E293" s="1000"/>
      <c r="F293" s="1000"/>
      <c r="G293" s="1001"/>
      <c r="H293" s="999"/>
      <c r="I293" s="1000"/>
      <c r="J293" s="1000"/>
      <c r="K293" s="1000"/>
      <c r="L293" s="1001"/>
    </row>
    <row r="294" spans="2:16" ht="15" customHeight="1" x14ac:dyDescent="0.25">
      <c r="B294" s="999"/>
      <c r="C294" s="1000"/>
      <c r="D294" s="1000"/>
      <c r="E294" s="1000"/>
      <c r="F294" s="1000"/>
      <c r="G294" s="1001"/>
      <c r="H294" s="999"/>
      <c r="I294" s="1000"/>
      <c r="J294" s="1000"/>
      <c r="K294" s="1000"/>
      <c r="L294" s="1001"/>
    </row>
    <row r="295" spans="2:16" ht="15" customHeight="1" x14ac:dyDescent="0.25">
      <c r="B295" s="999"/>
      <c r="C295" s="1000"/>
      <c r="D295" s="1000"/>
      <c r="E295" s="1000"/>
      <c r="F295" s="1000"/>
      <c r="G295" s="1001"/>
      <c r="H295" s="999"/>
      <c r="I295" s="1000"/>
      <c r="J295" s="1000"/>
      <c r="K295" s="1000"/>
      <c r="L295" s="1001"/>
    </row>
    <row r="296" spans="2:16" ht="15" customHeight="1" x14ac:dyDescent="0.25">
      <c r="B296" s="999"/>
      <c r="C296" s="1000"/>
      <c r="D296" s="1000"/>
      <c r="E296" s="1000"/>
      <c r="F296" s="1000"/>
      <c r="G296" s="1001"/>
      <c r="H296" s="999"/>
      <c r="I296" s="1000"/>
      <c r="J296" s="1000"/>
      <c r="K296" s="1000"/>
      <c r="L296" s="1001"/>
    </row>
    <row r="297" spans="2:16" ht="15" customHeight="1" x14ac:dyDescent="0.25">
      <c r="B297" s="999"/>
      <c r="C297" s="1000"/>
      <c r="D297" s="1000"/>
      <c r="E297" s="1000"/>
      <c r="F297" s="1000"/>
      <c r="G297" s="1001"/>
      <c r="H297" s="999"/>
      <c r="I297" s="1000"/>
      <c r="J297" s="1000"/>
      <c r="K297" s="1000"/>
      <c r="L297" s="1001"/>
    </row>
    <row r="298" spans="2:16" x14ac:dyDescent="0.25">
      <c r="B298" s="999"/>
      <c r="C298" s="1000"/>
      <c r="D298" s="1000"/>
      <c r="E298" s="1000"/>
      <c r="F298" s="1000"/>
      <c r="G298" s="1001"/>
      <c r="H298" s="999"/>
      <c r="I298" s="1000"/>
      <c r="J298" s="1000"/>
      <c r="K298" s="1000"/>
      <c r="L298" s="1001"/>
    </row>
    <row r="299" spans="2:16" ht="18" customHeight="1" x14ac:dyDescent="0.25">
      <c r="B299" s="999"/>
      <c r="C299" s="1000"/>
      <c r="D299" s="1000"/>
      <c r="E299" s="1000"/>
      <c r="F299" s="1000"/>
      <c r="G299" s="1001"/>
      <c r="H299" s="999"/>
      <c r="I299" s="1000"/>
      <c r="J299" s="1000"/>
      <c r="K299" s="1000"/>
      <c r="L299" s="1001"/>
    </row>
    <row r="300" spans="2:16" ht="15.75" customHeight="1" x14ac:dyDescent="0.25">
      <c r="B300" s="1144">
        <v>36</v>
      </c>
      <c r="C300" s="1145"/>
      <c r="D300" s="1145"/>
      <c r="E300" s="1145"/>
      <c r="F300" s="1145"/>
      <c r="G300" s="1146"/>
      <c r="H300" s="1150">
        <v>37</v>
      </c>
      <c r="I300" s="1151"/>
      <c r="J300" s="1151"/>
      <c r="K300" s="1151"/>
      <c r="L300" s="1152"/>
    </row>
    <row r="301" spans="2:16" ht="15.75" thickBot="1" x14ac:dyDescent="0.3">
      <c r="B301" s="1147"/>
      <c r="C301" s="1148"/>
      <c r="D301" s="1148"/>
      <c r="E301" s="1148"/>
      <c r="F301" s="1148"/>
      <c r="G301" s="1149"/>
      <c r="H301" s="1153"/>
      <c r="I301" s="1154"/>
      <c r="J301" s="1154"/>
      <c r="K301" s="1154"/>
      <c r="L301" s="1155"/>
    </row>
    <row r="302" spans="2:16" ht="182.25" customHeight="1" x14ac:dyDescent="0.3">
      <c r="B302" s="1156" t="s">
        <v>1222</v>
      </c>
      <c r="C302" s="1156"/>
      <c r="D302" s="1156"/>
      <c r="E302" s="1156"/>
      <c r="F302" s="1156"/>
      <c r="G302" s="1156"/>
      <c r="H302" s="1156"/>
      <c r="I302" s="1156"/>
      <c r="J302" s="1156"/>
      <c r="K302" s="1156"/>
      <c r="L302" s="1156"/>
      <c r="P302" s="264"/>
    </row>
  </sheetData>
  <mergeCells count="91">
    <mergeCell ref="B1:L2"/>
    <mergeCell ref="B3:E3"/>
    <mergeCell ref="G3:I3"/>
    <mergeCell ref="J3:L3"/>
    <mergeCell ref="B4:G4"/>
    <mergeCell ref="H4:I4"/>
    <mergeCell ref="K4:L4"/>
    <mergeCell ref="B5:G5"/>
    <mergeCell ref="H5:I5"/>
    <mergeCell ref="K5:L5"/>
    <mergeCell ref="B6:L6"/>
    <mergeCell ref="B7:G14"/>
    <mergeCell ref="H7:L14"/>
    <mergeCell ref="B15:G16"/>
    <mergeCell ref="H15:L16"/>
    <mergeCell ref="B17:G24"/>
    <mergeCell ref="H17:L24"/>
    <mergeCell ref="B25:G26"/>
    <mergeCell ref="H25:L26"/>
    <mergeCell ref="B27:G40"/>
    <mergeCell ref="H27:L40"/>
    <mergeCell ref="B41:G42"/>
    <mergeCell ref="H41:L42"/>
    <mergeCell ref="B43:G56"/>
    <mergeCell ref="H43:L56"/>
    <mergeCell ref="B92:L92"/>
    <mergeCell ref="B57:G58"/>
    <mergeCell ref="H57:L58"/>
    <mergeCell ref="B59:G72"/>
    <mergeCell ref="H59:L72"/>
    <mergeCell ref="B73:G74"/>
    <mergeCell ref="H73:L74"/>
    <mergeCell ref="B75:L75"/>
    <mergeCell ref="B76:G89"/>
    <mergeCell ref="H76:L89"/>
    <mergeCell ref="B90:G91"/>
    <mergeCell ref="H90:L91"/>
    <mergeCell ref="B93:G106"/>
    <mergeCell ref="H93:L106"/>
    <mergeCell ref="B107:G108"/>
    <mergeCell ref="H107:L108"/>
    <mergeCell ref="B109:G122"/>
    <mergeCell ref="H109:L122"/>
    <mergeCell ref="B158:G171"/>
    <mergeCell ref="H158:L171"/>
    <mergeCell ref="B123:G124"/>
    <mergeCell ref="H123:L124"/>
    <mergeCell ref="B125:G138"/>
    <mergeCell ref="H125:L138"/>
    <mergeCell ref="B139:G140"/>
    <mergeCell ref="H139:L140"/>
    <mergeCell ref="B141:G154"/>
    <mergeCell ref="H141:L154"/>
    <mergeCell ref="B155:G156"/>
    <mergeCell ref="H155:L156"/>
    <mergeCell ref="B157:L157"/>
    <mergeCell ref="B172:G173"/>
    <mergeCell ref="H172:L173"/>
    <mergeCell ref="B174:G187"/>
    <mergeCell ref="H174:L187"/>
    <mergeCell ref="B188:G189"/>
    <mergeCell ref="H188:L189"/>
    <mergeCell ref="B190:G203"/>
    <mergeCell ref="H190:L203"/>
    <mergeCell ref="B204:G205"/>
    <mergeCell ref="H204:L205"/>
    <mergeCell ref="B206:G219"/>
    <mergeCell ref="H206:L219"/>
    <mergeCell ref="B220:G221"/>
    <mergeCell ref="H220:L221"/>
    <mergeCell ref="B222:G235"/>
    <mergeCell ref="H222:L235"/>
    <mergeCell ref="B236:G237"/>
    <mergeCell ref="H236:L237"/>
    <mergeCell ref="B238:G251"/>
    <mergeCell ref="H238:L251"/>
    <mergeCell ref="B252:G253"/>
    <mergeCell ref="H252:L253"/>
    <mergeCell ref="B254:G267"/>
    <mergeCell ref="H254:L267"/>
    <mergeCell ref="B268:G269"/>
    <mergeCell ref="H268:L269"/>
    <mergeCell ref="B270:G283"/>
    <mergeCell ref="H270:L283"/>
    <mergeCell ref="B284:G285"/>
    <mergeCell ref="H284:L285"/>
    <mergeCell ref="B286:G299"/>
    <mergeCell ref="H286:L299"/>
    <mergeCell ref="B300:G301"/>
    <mergeCell ref="H300:L301"/>
    <mergeCell ref="B302:L302"/>
  </mergeCells>
  <pageMargins left="0.62992125984251968" right="0.23622047244094491" top="0.74803149606299213" bottom="0.74803149606299213" header="0.31496062992125984" footer="0.31496062992125984"/>
  <pageSetup scale="10" orientation="portrait" r:id="rId1"/>
  <headerFooter>
    <oddFooter>Página &amp;P&amp;R&amp;A</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L342"/>
  <sheetViews>
    <sheetView view="pageBreakPreview" zoomScale="85" zoomScaleNormal="100" zoomScaleSheetLayoutView="85" zoomScalePageLayoutView="110" workbookViewId="0">
      <selection activeCell="M259" sqref="M259"/>
    </sheetView>
  </sheetViews>
  <sheetFormatPr baseColWidth="10" defaultColWidth="11.42578125" defaultRowHeight="15" x14ac:dyDescent="0.25"/>
  <cols>
    <col min="1" max="1" width="3.5703125" style="126" customWidth="1"/>
    <col min="2" max="2" width="4.7109375" style="126" customWidth="1"/>
    <col min="3" max="3" width="8.28515625" style="126" customWidth="1"/>
    <col min="4" max="4" width="8" style="126" customWidth="1"/>
    <col min="5" max="5" width="11.42578125" style="126"/>
    <col min="6" max="6" width="11.85546875" style="126" customWidth="1"/>
    <col min="7" max="7" width="16.28515625" style="126" customWidth="1"/>
    <col min="8" max="8" width="8.5703125" style="126" customWidth="1"/>
    <col min="9" max="9" width="22.42578125" style="126" customWidth="1"/>
    <col min="10" max="10" width="11.7109375" style="126" customWidth="1"/>
    <col min="11" max="11" width="13.42578125" style="126" customWidth="1"/>
    <col min="12" max="12" width="9.42578125" style="126" customWidth="1"/>
    <col min="13" max="13" width="17" style="126" customWidth="1"/>
    <col min="14" max="16384" width="11.42578125" style="126"/>
  </cols>
  <sheetData>
    <row r="1" spans="2:12" ht="27.75" customHeight="1" x14ac:dyDescent="0.25">
      <c r="B1" s="1014" t="s">
        <v>328</v>
      </c>
      <c r="C1" s="1015"/>
      <c r="D1" s="1015"/>
      <c r="E1" s="1015"/>
      <c r="F1" s="1015"/>
      <c r="G1" s="1015"/>
      <c r="H1" s="1015"/>
      <c r="I1" s="1015"/>
      <c r="J1" s="1015"/>
      <c r="K1" s="1015"/>
      <c r="L1" s="1016"/>
    </row>
    <row r="2" spans="2:12" ht="11.25" customHeight="1" x14ac:dyDescent="0.25">
      <c r="B2" s="1017"/>
      <c r="C2" s="1018"/>
      <c r="D2" s="1018"/>
      <c r="E2" s="1018"/>
      <c r="F2" s="1018"/>
      <c r="G2" s="1018"/>
      <c r="H2" s="1018"/>
      <c r="I2" s="1018"/>
      <c r="J2" s="1018"/>
      <c r="K2" s="1018"/>
      <c r="L2" s="1019"/>
    </row>
    <row r="3" spans="2:12" ht="24.95" customHeight="1" x14ac:dyDescent="0.25">
      <c r="B3" s="1020" t="s">
        <v>374</v>
      </c>
      <c r="C3" s="1021"/>
      <c r="D3" s="1021"/>
      <c r="E3" s="1022"/>
      <c r="F3" s="153">
        <v>44076</v>
      </c>
      <c r="G3" s="1020" t="s">
        <v>375</v>
      </c>
      <c r="H3" s="1021"/>
      <c r="I3" s="1022"/>
      <c r="J3" s="1091">
        <v>44083</v>
      </c>
      <c r="K3" s="1021"/>
      <c r="L3" s="1022"/>
    </row>
    <row r="4" spans="2:12" ht="24.95" customHeight="1" x14ac:dyDescent="0.25">
      <c r="B4" s="1165" t="s">
        <v>326</v>
      </c>
      <c r="C4" s="1027"/>
      <c r="D4" s="1027"/>
      <c r="E4" s="1027"/>
      <c r="F4" s="1027"/>
      <c r="G4" s="1028"/>
      <c r="H4" s="1166" t="s">
        <v>591</v>
      </c>
      <c r="I4" s="1167"/>
      <c r="J4" s="193" t="s">
        <v>2</v>
      </c>
      <c r="K4" s="1032" t="s">
        <v>0</v>
      </c>
      <c r="L4" s="1033"/>
    </row>
    <row r="5" spans="2:12" ht="24.95" customHeight="1" x14ac:dyDescent="0.25">
      <c r="B5" s="1161"/>
      <c r="C5" s="1030"/>
      <c r="D5" s="1030"/>
      <c r="E5" s="1030"/>
      <c r="F5" s="1030"/>
      <c r="G5" s="1031"/>
      <c r="H5" s="1162" t="s">
        <v>592</v>
      </c>
      <c r="I5" s="1163"/>
      <c r="J5" s="193">
        <v>2</v>
      </c>
      <c r="K5" s="1032" t="s">
        <v>376</v>
      </c>
      <c r="L5" s="1033"/>
    </row>
    <row r="6" spans="2:12" ht="24.95" customHeight="1" thickBot="1" x14ac:dyDescent="0.3">
      <c r="B6" s="1027" t="s">
        <v>769</v>
      </c>
      <c r="C6" s="1027"/>
      <c r="D6" s="1027"/>
      <c r="E6" s="1027"/>
      <c r="F6" s="1027"/>
      <c r="G6" s="1027"/>
      <c r="H6" s="1027"/>
      <c r="I6" s="1027"/>
      <c r="J6" s="1027"/>
      <c r="K6" s="1027"/>
      <c r="L6" s="1164"/>
    </row>
    <row r="7" spans="2:12" x14ac:dyDescent="0.25">
      <c r="B7" s="996" t="s">
        <v>547</v>
      </c>
      <c r="C7" s="997"/>
      <c r="D7" s="997"/>
      <c r="E7" s="997"/>
      <c r="F7" s="997"/>
      <c r="G7" s="998"/>
      <c r="H7" s="996" t="s">
        <v>548</v>
      </c>
      <c r="I7" s="997"/>
      <c r="J7" s="997"/>
      <c r="K7" s="997"/>
      <c r="L7" s="998"/>
    </row>
    <row r="8" spans="2:12" x14ac:dyDescent="0.25">
      <c r="B8" s="999"/>
      <c r="C8" s="1000"/>
      <c r="D8" s="1000"/>
      <c r="E8" s="1000"/>
      <c r="F8" s="1000"/>
      <c r="G8" s="1001"/>
      <c r="H8" s="999"/>
      <c r="I8" s="1000"/>
      <c r="J8" s="1000"/>
      <c r="K8" s="1000"/>
      <c r="L8" s="1001"/>
    </row>
    <row r="9" spans="2:12" x14ac:dyDescent="0.25">
      <c r="B9" s="999"/>
      <c r="C9" s="1000"/>
      <c r="D9" s="1000"/>
      <c r="E9" s="1000"/>
      <c r="F9" s="1000"/>
      <c r="G9" s="1001"/>
      <c r="H9" s="999"/>
      <c r="I9" s="1000"/>
      <c r="J9" s="1000"/>
      <c r="K9" s="1000"/>
      <c r="L9" s="1001"/>
    </row>
    <row r="10" spans="2:12" x14ac:dyDescent="0.25">
      <c r="B10" s="999"/>
      <c r="C10" s="1000"/>
      <c r="D10" s="1000"/>
      <c r="E10" s="1000"/>
      <c r="F10" s="1000"/>
      <c r="G10" s="1001"/>
      <c r="H10" s="999"/>
      <c r="I10" s="1000"/>
      <c r="J10" s="1000"/>
      <c r="K10" s="1000"/>
      <c r="L10" s="1001"/>
    </row>
    <row r="11" spans="2:12" x14ac:dyDescent="0.25">
      <c r="B11" s="999"/>
      <c r="C11" s="1000"/>
      <c r="D11" s="1000"/>
      <c r="E11" s="1000"/>
      <c r="F11" s="1000"/>
      <c r="G11" s="1001"/>
      <c r="H11" s="999"/>
      <c r="I11" s="1000"/>
      <c r="J11" s="1000"/>
      <c r="K11" s="1000"/>
      <c r="L11" s="1001"/>
    </row>
    <row r="12" spans="2:12" x14ac:dyDescent="0.25">
      <c r="B12" s="999"/>
      <c r="C12" s="1000"/>
      <c r="D12" s="1000"/>
      <c r="E12" s="1000"/>
      <c r="F12" s="1000"/>
      <c r="G12" s="1001"/>
      <c r="H12" s="999"/>
      <c r="I12" s="1000"/>
      <c r="J12" s="1000"/>
      <c r="K12" s="1000"/>
      <c r="L12" s="1001"/>
    </row>
    <row r="13" spans="2:12" x14ac:dyDescent="0.25">
      <c r="B13" s="999"/>
      <c r="C13" s="1000"/>
      <c r="D13" s="1000"/>
      <c r="E13" s="1000"/>
      <c r="F13" s="1000"/>
      <c r="G13" s="1001"/>
      <c r="H13" s="999"/>
      <c r="I13" s="1000"/>
      <c r="J13" s="1000"/>
      <c r="K13" s="1000"/>
      <c r="L13" s="1001"/>
    </row>
    <row r="14" spans="2:12" x14ac:dyDescent="0.25">
      <c r="B14" s="999"/>
      <c r="C14" s="1000"/>
      <c r="D14" s="1000"/>
      <c r="E14" s="1000"/>
      <c r="F14" s="1000"/>
      <c r="G14" s="1001"/>
      <c r="H14" s="999"/>
      <c r="I14" s="1000"/>
      <c r="J14" s="1000"/>
      <c r="K14" s="1000"/>
      <c r="L14" s="1001"/>
    </row>
    <row r="15" spans="2:12" x14ac:dyDescent="0.25">
      <c r="B15" s="999"/>
      <c r="C15" s="1000"/>
      <c r="D15" s="1000"/>
      <c r="E15" s="1000"/>
      <c r="F15" s="1000"/>
      <c r="G15" s="1001"/>
      <c r="H15" s="999"/>
      <c r="I15" s="1000"/>
      <c r="J15" s="1000"/>
      <c r="K15" s="1000"/>
      <c r="L15" s="1001"/>
    </row>
    <row r="16" spans="2:12" x14ac:dyDescent="0.25">
      <c r="B16" s="999"/>
      <c r="C16" s="1000"/>
      <c r="D16" s="1000"/>
      <c r="E16" s="1000"/>
      <c r="F16" s="1000"/>
      <c r="G16" s="1001"/>
      <c r="H16" s="999"/>
      <c r="I16" s="1000"/>
      <c r="J16" s="1000"/>
      <c r="K16" s="1000"/>
      <c r="L16" s="1001"/>
    </row>
    <row r="17" spans="2:12" x14ac:dyDescent="0.25">
      <c r="B17" s="999"/>
      <c r="C17" s="1000"/>
      <c r="D17" s="1000"/>
      <c r="E17" s="1000"/>
      <c r="F17" s="1000"/>
      <c r="G17" s="1001"/>
      <c r="H17" s="999"/>
      <c r="I17" s="1000"/>
      <c r="J17" s="1000"/>
      <c r="K17" s="1000"/>
      <c r="L17" s="1001"/>
    </row>
    <row r="18" spans="2:12" x14ac:dyDescent="0.25">
      <c r="B18" s="999"/>
      <c r="C18" s="1000"/>
      <c r="D18" s="1000"/>
      <c r="E18" s="1000"/>
      <c r="F18" s="1000"/>
      <c r="G18" s="1001"/>
      <c r="H18" s="999"/>
      <c r="I18" s="1000"/>
      <c r="J18" s="1000"/>
      <c r="K18" s="1000"/>
      <c r="L18" s="1001"/>
    </row>
    <row r="19" spans="2:12" x14ac:dyDescent="0.25">
      <c r="B19" s="999"/>
      <c r="C19" s="1000"/>
      <c r="D19" s="1000"/>
      <c r="E19" s="1000"/>
      <c r="F19" s="1000"/>
      <c r="G19" s="1001"/>
      <c r="H19" s="999"/>
      <c r="I19" s="1000"/>
      <c r="J19" s="1000"/>
      <c r="K19" s="1000"/>
      <c r="L19" s="1001"/>
    </row>
    <row r="20" spans="2:12" x14ac:dyDescent="0.25">
      <c r="B20" s="999"/>
      <c r="C20" s="1000"/>
      <c r="D20" s="1000"/>
      <c r="E20" s="1000"/>
      <c r="F20" s="1000"/>
      <c r="G20" s="1001"/>
      <c r="H20" s="999"/>
      <c r="I20" s="1000"/>
      <c r="J20" s="1000"/>
      <c r="K20" s="1000"/>
      <c r="L20" s="1001"/>
    </row>
    <row r="21" spans="2:12" ht="15" customHeight="1" x14ac:dyDescent="0.25">
      <c r="B21" s="1150">
        <v>1</v>
      </c>
      <c r="C21" s="1151"/>
      <c r="D21" s="1151"/>
      <c r="E21" s="1151"/>
      <c r="F21" s="1151"/>
      <c r="G21" s="1152"/>
      <c r="H21" s="1150">
        <v>2</v>
      </c>
      <c r="I21" s="1151"/>
      <c r="J21" s="1151"/>
      <c r="K21" s="1151"/>
      <c r="L21" s="1152"/>
    </row>
    <row r="22" spans="2:12" ht="15.75" thickBot="1" x14ac:dyDescent="0.3">
      <c r="B22" s="1153"/>
      <c r="C22" s="1154"/>
      <c r="D22" s="1154"/>
      <c r="E22" s="1154"/>
      <c r="F22" s="1154"/>
      <c r="G22" s="1155"/>
      <c r="H22" s="1153"/>
      <c r="I22" s="1154"/>
      <c r="J22" s="1154"/>
      <c r="K22" s="1154"/>
      <c r="L22" s="1155"/>
    </row>
    <row r="23" spans="2:12" x14ac:dyDescent="0.25">
      <c r="B23" s="996" t="s">
        <v>547</v>
      </c>
      <c r="C23" s="997"/>
      <c r="D23" s="997"/>
      <c r="E23" s="997"/>
      <c r="F23" s="997"/>
      <c r="G23" s="998"/>
      <c r="H23" s="996" t="s">
        <v>548</v>
      </c>
      <c r="I23" s="997"/>
      <c r="J23" s="997"/>
      <c r="K23" s="997"/>
      <c r="L23" s="998"/>
    </row>
    <row r="24" spans="2:12" x14ac:dyDescent="0.25">
      <c r="B24" s="999"/>
      <c r="C24" s="1000"/>
      <c r="D24" s="1000"/>
      <c r="E24" s="1000"/>
      <c r="F24" s="1000"/>
      <c r="G24" s="1001"/>
      <c r="H24" s="999"/>
      <c r="I24" s="1000"/>
      <c r="J24" s="1000"/>
      <c r="K24" s="1000"/>
      <c r="L24" s="1001"/>
    </row>
    <row r="25" spans="2:12" x14ac:dyDescent="0.25">
      <c r="B25" s="999"/>
      <c r="C25" s="1000"/>
      <c r="D25" s="1000"/>
      <c r="E25" s="1000"/>
      <c r="F25" s="1000"/>
      <c r="G25" s="1001"/>
      <c r="H25" s="999"/>
      <c r="I25" s="1000"/>
      <c r="J25" s="1000"/>
      <c r="K25" s="1000"/>
      <c r="L25" s="1001"/>
    </row>
    <row r="26" spans="2:12" x14ac:dyDescent="0.25">
      <c r="B26" s="999"/>
      <c r="C26" s="1000"/>
      <c r="D26" s="1000"/>
      <c r="E26" s="1000"/>
      <c r="F26" s="1000"/>
      <c r="G26" s="1001"/>
      <c r="H26" s="999"/>
      <c r="I26" s="1000"/>
      <c r="J26" s="1000"/>
      <c r="K26" s="1000"/>
      <c r="L26" s="1001"/>
    </row>
    <row r="27" spans="2:12" x14ac:dyDescent="0.25">
      <c r="B27" s="999"/>
      <c r="C27" s="1000"/>
      <c r="D27" s="1000"/>
      <c r="E27" s="1000"/>
      <c r="F27" s="1000"/>
      <c r="G27" s="1001"/>
      <c r="H27" s="999"/>
      <c r="I27" s="1000"/>
      <c r="J27" s="1000"/>
      <c r="K27" s="1000"/>
      <c r="L27" s="1001"/>
    </row>
    <row r="28" spans="2:12" x14ac:dyDescent="0.25">
      <c r="B28" s="999"/>
      <c r="C28" s="1000"/>
      <c r="D28" s="1000"/>
      <c r="E28" s="1000"/>
      <c r="F28" s="1000"/>
      <c r="G28" s="1001"/>
      <c r="H28" s="999"/>
      <c r="I28" s="1000"/>
      <c r="J28" s="1000"/>
      <c r="K28" s="1000"/>
      <c r="L28" s="1001"/>
    </row>
    <row r="29" spans="2:12" x14ac:dyDescent="0.25">
      <c r="B29" s="999"/>
      <c r="C29" s="1000"/>
      <c r="D29" s="1000"/>
      <c r="E29" s="1000"/>
      <c r="F29" s="1000"/>
      <c r="G29" s="1001"/>
      <c r="H29" s="999"/>
      <c r="I29" s="1000"/>
      <c r="J29" s="1000"/>
      <c r="K29" s="1000"/>
      <c r="L29" s="1001"/>
    </row>
    <row r="30" spans="2:12" x14ac:dyDescent="0.25">
      <c r="B30" s="999"/>
      <c r="C30" s="1000"/>
      <c r="D30" s="1000"/>
      <c r="E30" s="1000"/>
      <c r="F30" s="1000"/>
      <c r="G30" s="1001"/>
      <c r="H30" s="999"/>
      <c r="I30" s="1000"/>
      <c r="J30" s="1000"/>
      <c r="K30" s="1000"/>
      <c r="L30" s="1001"/>
    </row>
    <row r="31" spans="2:12" x14ac:dyDescent="0.25">
      <c r="B31" s="999"/>
      <c r="C31" s="1000"/>
      <c r="D31" s="1000"/>
      <c r="E31" s="1000"/>
      <c r="F31" s="1000"/>
      <c r="G31" s="1001"/>
      <c r="H31" s="999"/>
      <c r="I31" s="1000"/>
      <c r="J31" s="1000"/>
      <c r="K31" s="1000"/>
      <c r="L31" s="1001"/>
    </row>
    <row r="32" spans="2:12" x14ac:dyDescent="0.25">
      <c r="B32" s="999"/>
      <c r="C32" s="1000"/>
      <c r="D32" s="1000"/>
      <c r="E32" s="1000"/>
      <c r="F32" s="1000"/>
      <c r="G32" s="1001"/>
      <c r="H32" s="999"/>
      <c r="I32" s="1000"/>
      <c r="J32" s="1000"/>
      <c r="K32" s="1000"/>
      <c r="L32" s="1001"/>
    </row>
    <row r="33" spans="2:12" x14ac:dyDescent="0.25">
      <c r="B33" s="999"/>
      <c r="C33" s="1000"/>
      <c r="D33" s="1000"/>
      <c r="E33" s="1000"/>
      <c r="F33" s="1000"/>
      <c r="G33" s="1001"/>
      <c r="H33" s="999"/>
      <c r="I33" s="1000"/>
      <c r="J33" s="1000"/>
      <c r="K33" s="1000"/>
      <c r="L33" s="1001"/>
    </row>
    <row r="34" spans="2:12" x14ac:dyDescent="0.25">
      <c r="B34" s="999"/>
      <c r="C34" s="1000"/>
      <c r="D34" s="1000"/>
      <c r="E34" s="1000"/>
      <c r="F34" s="1000"/>
      <c r="G34" s="1001"/>
      <c r="H34" s="999"/>
      <c r="I34" s="1000"/>
      <c r="J34" s="1000"/>
      <c r="K34" s="1000"/>
      <c r="L34" s="1001"/>
    </row>
    <row r="35" spans="2:12" x14ac:dyDescent="0.25">
      <c r="B35" s="999"/>
      <c r="C35" s="1000"/>
      <c r="D35" s="1000"/>
      <c r="E35" s="1000"/>
      <c r="F35" s="1000"/>
      <c r="G35" s="1001"/>
      <c r="H35" s="999"/>
      <c r="I35" s="1000"/>
      <c r="J35" s="1000"/>
      <c r="K35" s="1000"/>
      <c r="L35" s="1001"/>
    </row>
    <row r="36" spans="2:12" x14ac:dyDescent="0.25">
      <c r="B36" s="999"/>
      <c r="C36" s="1000"/>
      <c r="D36" s="1000"/>
      <c r="E36" s="1000"/>
      <c r="F36" s="1000"/>
      <c r="G36" s="1001"/>
      <c r="H36" s="999"/>
      <c r="I36" s="1000"/>
      <c r="J36" s="1000"/>
      <c r="K36" s="1000"/>
      <c r="L36" s="1001"/>
    </row>
    <row r="37" spans="2:12" ht="15" customHeight="1" x14ac:dyDescent="0.25">
      <c r="B37" s="1150">
        <v>3</v>
      </c>
      <c r="C37" s="1151"/>
      <c r="D37" s="1151"/>
      <c r="E37" s="1151"/>
      <c r="F37" s="1151"/>
      <c r="G37" s="1152"/>
      <c r="H37" s="1150">
        <v>4</v>
      </c>
      <c r="I37" s="1151"/>
      <c r="J37" s="1151"/>
      <c r="K37" s="1151"/>
      <c r="L37" s="1152"/>
    </row>
    <row r="38" spans="2:12" ht="15.75" thickBot="1" x14ac:dyDescent="0.3">
      <c r="B38" s="1153"/>
      <c r="C38" s="1154"/>
      <c r="D38" s="1154"/>
      <c r="E38" s="1154"/>
      <c r="F38" s="1154"/>
      <c r="G38" s="1155"/>
      <c r="H38" s="1153"/>
      <c r="I38" s="1154"/>
      <c r="J38" s="1154"/>
      <c r="K38" s="1154"/>
      <c r="L38" s="1155"/>
    </row>
    <row r="39" spans="2:12" x14ac:dyDescent="0.25">
      <c r="B39" s="996" t="s">
        <v>547</v>
      </c>
      <c r="C39" s="997"/>
      <c r="D39" s="997"/>
      <c r="E39" s="997"/>
      <c r="F39" s="997"/>
      <c r="G39" s="998"/>
      <c r="H39" s="996" t="s">
        <v>548</v>
      </c>
      <c r="I39" s="997"/>
      <c r="J39" s="997"/>
      <c r="K39" s="997"/>
      <c r="L39" s="998"/>
    </row>
    <row r="40" spans="2:12" x14ac:dyDescent="0.25">
      <c r="B40" s="999"/>
      <c r="C40" s="1000"/>
      <c r="D40" s="1000"/>
      <c r="E40" s="1000"/>
      <c r="F40" s="1000"/>
      <c r="G40" s="1001"/>
      <c r="H40" s="999"/>
      <c r="I40" s="1000"/>
      <c r="J40" s="1000"/>
      <c r="K40" s="1000"/>
      <c r="L40" s="1001"/>
    </row>
    <row r="41" spans="2:12" x14ac:dyDescent="0.25">
      <c r="B41" s="999"/>
      <c r="C41" s="1000"/>
      <c r="D41" s="1000"/>
      <c r="E41" s="1000"/>
      <c r="F41" s="1000"/>
      <c r="G41" s="1001"/>
      <c r="H41" s="999"/>
      <c r="I41" s="1000"/>
      <c r="J41" s="1000"/>
      <c r="K41" s="1000"/>
      <c r="L41" s="1001"/>
    </row>
    <row r="42" spans="2:12" x14ac:dyDescent="0.25">
      <c r="B42" s="999"/>
      <c r="C42" s="1000"/>
      <c r="D42" s="1000"/>
      <c r="E42" s="1000"/>
      <c r="F42" s="1000"/>
      <c r="G42" s="1001"/>
      <c r="H42" s="999"/>
      <c r="I42" s="1000"/>
      <c r="J42" s="1000"/>
      <c r="K42" s="1000"/>
      <c r="L42" s="1001"/>
    </row>
    <row r="43" spans="2:12" x14ac:dyDescent="0.25">
      <c r="B43" s="999"/>
      <c r="C43" s="1000"/>
      <c r="D43" s="1000"/>
      <c r="E43" s="1000"/>
      <c r="F43" s="1000"/>
      <c r="G43" s="1001"/>
      <c r="H43" s="999"/>
      <c r="I43" s="1000"/>
      <c r="J43" s="1000"/>
      <c r="K43" s="1000"/>
      <c r="L43" s="1001"/>
    </row>
    <row r="44" spans="2:12" x14ac:dyDescent="0.25">
      <c r="B44" s="999"/>
      <c r="C44" s="1000"/>
      <c r="D44" s="1000"/>
      <c r="E44" s="1000"/>
      <c r="F44" s="1000"/>
      <c r="G44" s="1001"/>
      <c r="H44" s="999"/>
      <c r="I44" s="1000"/>
      <c r="J44" s="1000"/>
      <c r="K44" s="1000"/>
      <c r="L44" s="1001"/>
    </row>
    <row r="45" spans="2:12" x14ac:dyDescent="0.25">
      <c r="B45" s="999"/>
      <c r="C45" s="1000"/>
      <c r="D45" s="1000"/>
      <c r="E45" s="1000"/>
      <c r="F45" s="1000"/>
      <c r="G45" s="1001"/>
      <c r="H45" s="999"/>
      <c r="I45" s="1000"/>
      <c r="J45" s="1000"/>
      <c r="K45" s="1000"/>
      <c r="L45" s="1001"/>
    </row>
    <row r="46" spans="2:12" x14ac:dyDescent="0.25">
      <c r="B46" s="999"/>
      <c r="C46" s="1000"/>
      <c r="D46" s="1000"/>
      <c r="E46" s="1000"/>
      <c r="F46" s="1000"/>
      <c r="G46" s="1001"/>
      <c r="H46" s="999"/>
      <c r="I46" s="1000"/>
      <c r="J46" s="1000"/>
      <c r="K46" s="1000"/>
      <c r="L46" s="1001"/>
    </row>
    <row r="47" spans="2:12" x14ac:dyDescent="0.25">
      <c r="B47" s="999"/>
      <c r="C47" s="1000"/>
      <c r="D47" s="1000"/>
      <c r="E47" s="1000"/>
      <c r="F47" s="1000"/>
      <c r="G47" s="1001"/>
      <c r="H47" s="999"/>
      <c r="I47" s="1000"/>
      <c r="J47" s="1000"/>
      <c r="K47" s="1000"/>
      <c r="L47" s="1001"/>
    </row>
    <row r="48" spans="2:12" x14ac:dyDescent="0.25">
      <c r="B48" s="999"/>
      <c r="C48" s="1000"/>
      <c r="D48" s="1000"/>
      <c r="E48" s="1000"/>
      <c r="F48" s="1000"/>
      <c r="G48" s="1001"/>
      <c r="H48" s="999"/>
      <c r="I48" s="1000"/>
      <c r="J48" s="1000"/>
      <c r="K48" s="1000"/>
      <c r="L48" s="1001"/>
    </row>
    <row r="49" spans="2:12" x14ac:dyDescent="0.25">
      <c r="B49" s="999"/>
      <c r="C49" s="1000"/>
      <c r="D49" s="1000"/>
      <c r="E49" s="1000"/>
      <c r="F49" s="1000"/>
      <c r="G49" s="1001"/>
      <c r="H49" s="999"/>
      <c r="I49" s="1000"/>
      <c r="J49" s="1000"/>
      <c r="K49" s="1000"/>
      <c r="L49" s="1001"/>
    </row>
    <row r="50" spans="2:12" x14ac:dyDescent="0.25">
      <c r="B50" s="999"/>
      <c r="C50" s="1000"/>
      <c r="D50" s="1000"/>
      <c r="E50" s="1000"/>
      <c r="F50" s="1000"/>
      <c r="G50" s="1001"/>
      <c r="H50" s="999"/>
      <c r="I50" s="1000"/>
      <c r="J50" s="1000"/>
      <c r="K50" s="1000"/>
      <c r="L50" s="1001"/>
    </row>
    <row r="51" spans="2:12" x14ac:dyDescent="0.25">
      <c r="B51" s="999"/>
      <c r="C51" s="1000"/>
      <c r="D51" s="1000"/>
      <c r="E51" s="1000"/>
      <c r="F51" s="1000"/>
      <c r="G51" s="1001"/>
      <c r="H51" s="999"/>
      <c r="I51" s="1000"/>
      <c r="J51" s="1000"/>
      <c r="K51" s="1000"/>
      <c r="L51" s="1001"/>
    </row>
    <row r="52" spans="2:12" x14ac:dyDescent="0.25">
      <c r="B52" s="999"/>
      <c r="C52" s="1000"/>
      <c r="D52" s="1000"/>
      <c r="E52" s="1000"/>
      <c r="F52" s="1000"/>
      <c r="G52" s="1001"/>
      <c r="H52" s="999"/>
      <c r="I52" s="1000"/>
      <c r="J52" s="1000"/>
      <c r="K52" s="1000"/>
      <c r="L52" s="1001"/>
    </row>
    <row r="53" spans="2:12" ht="15" customHeight="1" x14ac:dyDescent="0.25">
      <c r="B53" s="1150">
        <v>5</v>
      </c>
      <c r="C53" s="1151"/>
      <c r="D53" s="1151"/>
      <c r="E53" s="1151"/>
      <c r="F53" s="1151"/>
      <c r="G53" s="1152"/>
      <c r="H53" s="1150">
        <v>6</v>
      </c>
      <c r="I53" s="1151"/>
      <c r="J53" s="1151"/>
      <c r="K53" s="1151"/>
      <c r="L53" s="1152"/>
    </row>
    <row r="54" spans="2:12" ht="15.75" thickBot="1" x14ac:dyDescent="0.3">
      <c r="B54" s="1153"/>
      <c r="C54" s="1154"/>
      <c r="D54" s="1154"/>
      <c r="E54" s="1154"/>
      <c r="F54" s="1154"/>
      <c r="G54" s="1155"/>
      <c r="H54" s="1153"/>
      <c r="I54" s="1154"/>
      <c r="J54" s="1154"/>
      <c r="K54" s="1154"/>
      <c r="L54" s="1155"/>
    </row>
    <row r="55" spans="2:12" x14ac:dyDescent="0.25">
      <c r="B55" s="996" t="s">
        <v>547</v>
      </c>
      <c r="C55" s="997"/>
      <c r="D55" s="997"/>
      <c r="E55" s="997"/>
      <c r="F55" s="997"/>
      <c r="G55" s="998"/>
      <c r="H55" s="996" t="s">
        <v>548</v>
      </c>
      <c r="I55" s="997"/>
      <c r="J55" s="997"/>
      <c r="K55" s="997"/>
      <c r="L55" s="998"/>
    </row>
    <row r="56" spans="2:12" x14ac:dyDescent="0.25">
      <c r="B56" s="999"/>
      <c r="C56" s="1000"/>
      <c r="D56" s="1000"/>
      <c r="E56" s="1000"/>
      <c r="F56" s="1000"/>
      <c r="G56" s="1001"/>
      <c r="H56" s="999"/>
      <c r="I56" s="1000"/>
      <c r="J56" s="1000"/>
      <c r="K56" s="1000"/>
      <c r="L56" s="1001"/>
    </row>
    <row r="57" spans="2:12" x14ac:dyDescent="0.25">
      <c r="B57" s="999"/>
      <c r="C57" s="1000"/>
      <c r="D57" s="1000"/>
      <c r="E57" s="1000"/>
      <c r="F57" s="1000"/>
      <c r="G57" s="1001"/>
      <c r="H57" s="999"/>
      <c r="I57" s="1000"/>
      <c r="J57" s="1000"/>
      <c r="K57" s="1000"/>
      <c r="L57" s="1001"/>
    </row>
    <row r="58" spans="2:12" x14ac:dyDescent="0.25">
      <c r="B58" s="999"/>
      <c r="C58" s="1000"/>
      <c r="D58" s="1000"/>
      <c r="E58" s="1000"/>
      <c r="F58" s="1000"/>
      <c r="G58" s="1001"/>
      <c r="H58" s="999"/>
      <c r="I58" s="1000"/>
      <c r="J58" s="1000"/>
      <c r="K58" s="1000"/>
      <c r="L58" s="1001"/>
    </row>
    <row r="59" spans="2:12" x14ac:dyDescent="0.25">
      <c r="B59" s="999"/>
      <c r="C59" s="1000"/>
      <c r="D59" s="1000"/>
      <c r="E59" s="1000"/>
      <c r="F59" s="1000"/>
      <c r="G59" s="1001"/>
      <c r="H59" s="999"/>
      <c r="I59" s="1000"/>
      <c r="J59" s="1000"/>
      <c r="K59" s="1000"/>
      <c r="L59" s="1001"/>
    </row>
    <row r="60" spans="2:12" x14ac:dyDescent="0.25">
      <c r="B60" s="999"/>
      <c r="C60" s="1000"/>
      <c r="D60" s="1000"/>
      <c r="E60" s="1000"/>
      <c r="F60" s="1000"/>
      <c r="G60" s="1001"/>
      <c r="H60" s="999"/>
      <c r="I60" s="1000"/>
      <c r="J60" s="1000"/>
      <c r="K60" s="1000"/>
      <c r="L60" s="1001"/>
    </row>
    <row r="61" spans="2:12" x14ac:dyDescent="0.25">
      <c r="B61" s="999"/>
      <c r="C61" s="1000"/>
      <c r="D61" s="1000"/>
      <c r="E61" s="1000"/>
      <c r="F61" s="1000"/>
      <c r="G61" s="1001"/>
      <c r="H61" s="999"/>
      <c r="I61" s="1000"/>
      <c r="J61" s="1000"/>
      <c r="K61" s="1000"/>
      <c r="L61" s="1001"/>
    </row>
    <row r="62" spans="2:12" x14ac:dyDescent="0.25">
      <c r="B62" s="999"/>
      <c r="C62" s="1000"/>
      <c r="D62" s="1000"/>
      <c r="E62" s="1000"/>
      <c r="F62" s="1000"/>
      <c r="G62" s="1001"/>
      <c r="H62" s="999"/>
      <c r="I62" s="1000"/>
      <c r="J62" s="1000"/>
      <c r="K62" s="1000"/>
      <c r="L62" s="1001"/>
    </row>
    <row r="63" spans="2:12" x14ac:dyDescent="0.25">
      <c r="B63" s="999"/>
      <c r="C63" s="1000"/>
      <c r="D63" s="1000"/>
      <c r="E63" s="1000"/>
      <c r="F63" s="1000"/>
      <c r="G63" s="1001"/>
      <c r="H63" s="999"/>
      <c r="I63" s="1000"/>
      <c r="J63" s="1000"/>
      <c r="K63" s="1000"/>
      <c r="L63" s="1001"/>
    </row>
    <row r="64" spans="2:12" x14ac:dyDescent="0.25">
      <c r="B64" s="999"/>
      <c r="C64" s="1000"/>
      <c r="D64" s="1000"/>
      <c r="E64" s="1000"/>
      <c r="F64" s="1000"/>
      <c r="G64" s="1001"/>
      <c r="H64" s="999"/>
      <c r="I64" s="1000"/>
      <c r="J64" s="1000"/>
      <c r="K64" s="1000"/>
      <c r="L64" s="1001"/>
    </row>
    <row r="65" spans="2:12" x14ac:dyDescent="0.25">
      <c r="B65" s="999"/>
      <c r="C65" s="1000"/>
      <c r="D65" s="1000"/>
      <c r="E65" s="1000"/>
      <c r="F65" s="1000"/>
      <c r="G65" s="1001"/>
      <c r="H65" s="999"/>
      <c r="I65" s="1000"/>
      <c r="J65" s="1000"/>
      <c r="K65" s="1000"/>
      <c r="L65" s="1001"/>
    </row>
    <row r="66" spans="2:12" x14ac:dyDescent="0.25">
      <c r="B66" s="999"/>
      <c r="C66" s="1000"/>
      <c r="D66" s="1000"/>
      <c r="E66" s="1000"/>
      <c r="F66" s="1000"/>
      <c r="G66" s="1001"/>
      <c r="H66" s="999"/>
      <c r="I66" s="1000"/>
      <c r="J66" s="1000"/>
      <c r="K66" s="1000"/>
      <c r="L66" s="1001"/>
    </row>
    <row r="67" spans="2:12" x14ac:dyDescent="0.25">
      <c r="B67" s="999"/>
      <c r="C67" s="1000"/>
      <c r="D67" s="1000"/>
      <c r="E67" s="1000"/>
      <c r="F67" s="1000"/>
      <c r="G67" s="1001"/>
      <c r="H67" s="999"/>
      <c r="I67" s="1000"/>
      <c r="J67" s="1000"/>
      <c r="K67" s="1000"/>
      <c r="L67" s="1001"/>
    </row>
    <row r="68" spans="2:12" x14ac:dyDescent="0.25">
      <c r="B68" s="999"/>
      <c r="C68" s="1000"/>
      <c r="D68" s="1000"/>
      <c r="E68" s="1000"/>
      <c r="F68" s="1000"/>
      <c r="G68" s="1001"/>
      <c r="H68" s="999"/>
      <c r="I68" s="1000"/>
      <c r="J68" s="1000"/>
      <c r="K68" s="1000"/>
      <c r="L68" s="1001"/>
    </row>
    <row r="69" spans="2:12" ht="15" customHeight="1" x14ac:dyDescent="0.25">
      <c r="B69" s="1150">
        <v>7</v>
      </c>
      <c r="C69" s="1151"/>
      <c r="D69" s="1151"/>
      <c r="E69" s="1151"/>
      <c r="F69" s="1151"/>
      <c r="G69" s="1152"/>
      <c r="H69" s="1150">
        <v>8</v>
      </c>
      <c r="I69" s="1151"/>
      <c r="J69" s="1151"/>
      <c r="K69" s="1151"/>
      <c r="L69" s="1152"/>
    </row>
    <row r="70" spans="2:12" ht="15.75" thickBot="1" x14ac:dyDescent="0.3">
      <c r="B70" s="1153"/>
      <c r="C70" s="1154"/>
      <c r="D70" s="1154"/>
      <c r="E70" s="1154"/>
      <c r="F70" s="1154"/>
      <c r="G70" s="1155"/>
      <c r="H70" s="1153"/>
      <c r="I70" s="1154"/>
      <c r="J70" s="1154"/>
      <c r="K70" s="1154"/>
      <c r="L70" s="1155"/>
    </row>
    <row r="71" spans="2:12" x14ac:dyDescent="0.25">
      <c r="B71" s="996" t="s">
        <v>547</v>
      </c>
      <c r="C71" s="997"/>
      <c r="D71" s="997"/>
      <c r="E71" s="997"/>
      <c r="F71" s="997"/>
      <c r="G71" s="998"/>
      <c r="H71" s="996" t="s">
        <v>548</v>
      </c>
      <c r="I71" s="997"/>
      <c r="J71" s="997"/>
      <c r="K71" s="997"/>
      <c r="L71" s="998"/>
    </row>
    <row r="72" spans="2:12" x14ac:dyDescent="0.25">
      <c r="B72" s="999"/>
      <c r="C72" s="1000"/>
      <c r="D72" s="1000"/>
      <c r="E72" s="1000"/>
      <c r="F72" s="1000"/>
      <c r="G72" s="1001"/>
      <c r="H72" s="999"/>
      <c r="I72" s="1000"/>
      <c r="J72" s="1000"/>
      <c r="K72" s="1000"/>
      <c r="L72" s="1001"/>
    </row>
    <row r="73" spans="2:12" x14ac:dyDescent="0.25">
      <c r="B73" s="999"/>
      <c r="C73" s="1000"/>
      <c r="D73" s="1000"/>
      <c r="E73" s="1000"/>
      <c r="F73" s="1000"/>
      <c r="G73" s="1001"/>
      <c r="H73" s="999"/>
      <c r="I73" s="1000"/>
      <c r="J73" s="1000"/>
      <c r="K73" s="1000"/>
      <c r="L73" s="1001"/>
    </row>
    <row r="74" spans="2:12" x14ac:dyDescent="0.25">
      <c r="B74" s="999"/>
      <c r="C74" s="1000"/>
      <c r="D74" s="1000"/>
      <c r="E74" s="1000"/>
      <c r="F74" s="1000"/>
      <c r="G74" s="1001"/>
      <c r="H74" s="999"/>
      <c r="I74" s="1000"/>
      <c r="J74" s="1000"/>
      <c r="K74" s="1000"/>
      <c r="L74" s="1001"/>
    </row>
    <row r="75" spans="2:12" x14ac:dyDescent="0.25">
      <c r="B75" s="999"/>
      <c r="C75" s="1000"/>
      <c r="D75" s="1000"/>
      <c r="E75" s="1000"/>
      <c r="F75" s="1000"/>
      <c r="G75" s="1001"/>
      <c r="H75" s="999"/>
      <c r="I75" s="1000"/>
      <c r="J75" s="1000"/>
      <c r="K75" s="1000"/>
      <c r="L75" s="1001"/>
    </row>
    <row r="76" spans="2:12" x14ac:dyDescent="0.25">
      <c r="B76" s="999"/>
      <c r="C76" s="1000"/>
      <c r="D76" s="1000"/>
      <c r="E76" s="1000"/>
      <c r="F76" s="1000"/>
      <c r="G76" s="1001"/>
      <c r="H76" s="999"/>
      <c r="I76" s="1000"/>
      <c r="J76" s="1000"/>
      <c r="K76" s="1000"/>
      <c r="L76" s="1001"/>
    </row>
    <row r="77" spans="2:12" x14ac:dyDescent="0.25">
      <c r="B77" s="999"/>
      <c r="C77" s="1000"/>
      <c r="D77" s="1000"/>
      <c r="E77" s="1000"/>
      <c r="F77" s="1000"/>
      <c r="G77" s="1001"/>
      <c r="H77" s="999"/>
      <c r="I77" s="1000"/>
      <c r="J77" s="1000"/>
      <c r="K77" s="1000"/>
      <c r="L77" s="1001"/>
    </row>
    <row r="78" spans="2:12" x14ac:dyDescent="0.25">
      <c r="B78" s="999"/>
      <c r="C78" s="1000"/>
      <c r="D78" s="1000"/>
      <c r="E78" s="1000"/>
      <c r="F78" s="1000"/>
      <c r="G78" s="1001"/>
      <c r="H78" s="999"/>
      <c r="I78" s="1000"/>
      <c r="J78" s="1000"/>
      <c r="K78" s="1000"/>
      <c r="L78" s="1001"/>
    </row>
    <row r="79" spans="2:12" x14ac:dyDescent="0.25">
      <c r="B79" s="999"/>
      <c r="C79" s="1000"/>
      <c r="D79" s="1000"/>
      <c r="E79" s="1000"/>
      <c r="F79" s="1000"/>
      <c r="G79" s="1001"/>
      <c r="H79" s="999"/>
      <c r="I79" s="1000"/>
      <c r="J79" s="1000"/>
      <c r="K79" s="1000"/>
      <c r="L79" s="1001"/>
    </row>
    <row r="80" spans="2:12" x14ac:dyDescent="0.25">
      <c r="B80" s="999"/>
      <c r="C80" s="1000"/>
      <c r="D80" s="1000"/>
      <c r="E80" s="1000"/>
      <c r="F80" s="1000"/>
      <c r="G80" s="1001"/>
      <c r="H80" s="999"/>
      <c r="I80" s="1000"/>
      <c r="J80" s="1000"/>
      <c r="K80" s="1000"/>
      <c r="L80" s="1001"/>
    </row>
    <row r="81" spans="2:12" x14ac:dyDescent="0.25">
      <c r="B81" s="999"/>
      <c r="C81" s="1000"/>
      <c r="D81" s="1000"/>
      <c r="E81" s="1000"/>
      <c r="F81" s="1000"/>
      <c r="G81" s="1001"/>
      <c r="H81" s="999"/>
      <c r="I81" s="1000"/>
      <c r="J81" s="1000"/>
      <c r="K81" s="1000"/>
      <c r="L81" s="1001"/>
    </row>
    <row r="82" spans="2:12" x14ac:dyDescent="0.25">
      <c r="B82" s="999"/>
      <c r="C82" s="1000"/>
      <c r="D82" s="1000"/>
      <c r="E82" s="1000"/>
      <c r="F82" s="1000"/>
      <c r="G82" s="1001"/>
      <c r="H82" s="999"/>
      <c r="I82" s="1000"/>
      <c r="J82" s="1000"/>
      <c r="K82" s="1000"/>
      <c r="L82" s="1001"/>
    </row>
    <row r="83" spans="2:12" x14ac:dyDescent="0.25">
      <c r="B83" s="999"/>
      <c r="C83" s="1000"/>
      <c r="D83" s="1000"/>
      <c r="E83" s="1000"/>
      <c r="F83" s="1000"/>
      <c r="G83" s="1001"/>
      <c r="H83" s="999"/>
      <c r="I83" s="1000"/>
      <c r="J83" s="1000"/>
      <c r="K83" s="1000"/>
      <c r="L83" s="1001"/>
    </row>
    <row r="84" spans="2:12" x14ac:dyDescent="0.25">
      <c r="B84" s="999"/>
      <c r="C84" s="1000"/>
      <c r="D84" s="1000"/>
      <c r="E84" s="1000"/>
      <c r="F84" s="1000"/>
      <c r="G84" s="1001"/>
      <c r="H84" s="999"/>
      <c r="I84" s="1000"/>
      <c r="J84" s="1000"/>
      <c r="K84" s="1000"/>
      <c r="L84" s="1001"/>
    </row>
    <row r="85" spans="2:12" ht="15" customHeight="1" x14ac:dyDescent="0.25">
      <c r="B85" s="1150">
        <v>9</v>
      </c>
      <c r="C85" s="1151"/>
      <c r="D85" s="1151"/>
      <c r="E85" s="1151"/>
      <c r="F85" s="1151"/>
      <c r="G85" s="1152"/>
      <c r="H85" s="1150">
        <v>10</v>
      </c>
      <c r="I85" s="1151"/>
      <c r="J85" s="1151"/>
      <c r="K85" s="1151"/>
      <c r="L85" s="1152"/>
    </row>
    <row r="86" spans="2:12" ht="15.75" thickBot="1" x14ac:dyDescent="0.3">
      <c r="B86" s="1153"/>
      <c r="C86" s="1154"/>
      <c r="D86" s="1154"/>
      <c r="E86" s="1154"/>
      <c r="F86" s="1154"/>
      <c r="G86" s="1155"/>
      <c r="H86" s="1153"/>
      <c r="I86" s="1154"/>
      <c r="J86" s="1154"/>
      <c r="K86" s="1154"/>
      <c r="L86" s="1155"/>
    </row>
    <row r="87" spans="2:12" ht="14.25" customHeight="1" x14ac:dyDescent="0.25">
      <c r="B87" s="996" t="s">
        <v>547</v>
      </c>
      <c r="C87" s="997"/>
      <c r="D87" s="997"/>
      <c r="E87" s="997"/>
      <c r="F87" s="997"/>
      <c r="G87" s="998"/>
      <c r="H87" s="996" t="s">
        <v>548</v>
      </c>
      <c r="I87" s="997"/>
      <c r="J87" s="997"/>
      <c r="K87" s="997"/>
      <c r="L87" s="998"/>
    </row>
    <row r="88" spans="2:12" x14ac:dyDescent="0.25">
      <c r="B88" s="999"/>
      <c r="C88" s="1000"/>
      <c r="D88" s="1000"/>
      <c r="E88" s="1000"/>
      <c r="F88" s="1000"/>
      <c r="G88" s="1001"/>
      <c r="H88" s="999"/>
      <c r="I88" s="1000"/>
      <c r="J88" s="1000"/>
      <c r="K88" s="1000"/>
      <c r="L88" s="1001"/>
    </row>
    <row r="89" spans="2:12" x14ac:dyDescent="0.25">
      <c r="B89" s="999"/>
      <c r="C89" s="1000"/>
      <c r="D89" s="1000"/>
      <c r="E89" s="1000"/>
      <c r="F89" s="1000"/>
      <c r="G89" s="1001"/>
      <c r="H89" s="999"/>
      <c r="I89" s="1000"/>
      <c r="J89" s="1000"/>
      <c r="K89" s="1000"/>
      <c r="L89" s="1001"/>
    </row>
    <row r="90" spans="2:12" x14ac:dyDescent="0.25">
      <c r="B90" s="999"/>
      <c r="C90" s="1000"/>
      <c r="D90" s="1000"/>
      <c r="E90" s="1000"/>
      <c r="F90" s="1000"/>
      <c r="G90" s="1001"/>
      <c r="H90" s="999"/>
      <c r="I90" s="1000"/>
      <c r="J90" s="1000"/>
      <c r="K90" s="1000"/>
      <c r="L90" s="1001"/>
    </row>
    <row r="91" spans="2:12" x14ac:dyDescent="0.25">
      <c r="B91" s="999"/>
      <c r="C91" s="1000"/>
      <c r="D91" s="1000"/>
      <c r="E91" s="1000"/>
      <c r="F91" s="1000"/>
      <c r="G91" s="1001"/>
      <c r="H91" s="999"/>
      <c r="I91" s="1000"/>
      <c r="J91" s="1000"/>
      <c r="K91" s="1000"/>
      <c r="L91" s="1001"/>
    </row>
    <row r="92" spans="2:12" x14ac:dyDescent="0.25">
      <c r="B92" s="999"/>
      <c r="C92" s="1000"/>
      <c r="D92" s="1000"/>
      <c r="E92" s="1000"/>
      <c r="F92" s="1000"/>
      <c r="G92" s="1001"/>
      <c r="H92" s="999"/>
      <c r="I92" s="1000"/>
      <c r="J92" s="1000"/>
      <c r="K92" s="1000"/>
      <c r="L92" s="1001"/>
    </row>
    <row r="93" spans="2:12" x14ac:dyDescent="0.25">
      <c r="B93" s="999"/>
      <c r="C93" s="1000"/>
      <c r="D93" s="1000"/>
      <c r="E93" s="1000"/>
      <c r="F93" s="1000"/>
      <c r="G93" s="1001"/>
      <c r="H93" s="999"/>
      <c r="I93" s="1000"/>
      <c r="J93" s="1000"/>
      <c r="K93" s="1000"/>
      <c r="L93" s="1001"/>
    </row>
    <row r="94" spans="2:12" x14ac:dyDescent="0.25">
      <c r="B94" s="999"/>
      <c r="C94" s="1000"/>
      <c r="D94" s="1000"/>
      <c r="E94" s="1000"/>
      <c r="F94" s="1000"/>
      <c r="G94" s="1001"/>
      <c r="H94" s="999"/>
      <c r="I94" s="1000"/>
      <c r="J94" s="1000"/>
      <c r="K94" s="1000"/>
      <c r="L94" s="1001"/>
    </row>
    <row r="95" spans="2:12" x14ac:dyDescent="0.25">
      <c r="B95" s="999"/>
      <c r="C95" s="1000"/>
      <c r="D95" s="1000"/>
      <c r="E95" s="1000"/>
      <c r="F95" s="1000"/>
      <c r="G95" s="1001"/>
      <c r="H95" s="999"/>
      <c r="I95" s="1000"/>
      <c r="J95" s="1000"/>
      <c r="K95" s="1000"/>
      <c r="L95" s="1001"/>
    </row>
    <row r="96" spans="2:12" x14ac:dyDescent="0.25">
      <c r="B96" s="999"/>
      <c r="C96" s="1000"/>
      <c r="D96" s="1000"/>
      <c r="E96" s="1000"/>
      <c r="F96" s="1000"/>
      <c r="G96" s="1001"/>
      <c r="H96" s="999"/>
      <c r="I96" s="1000"/>
      <c r="J96" s="1000"/>
      <c r="K96" s="1000"/>
      <c r="L96" s="1001"/>
    </row>
    <row r="97" spans="2:12" x14ac:dyDescent="0.25">
      <c r="B97" s="999"/>
      <c r="C97" s="1000"/>
      <c r="D97" s="1000"/>
      <c r="E97" s="1000"/>
      <c r="F97" s="1000"/>
      <c r="G97" s="1001"/>
      <c r="H97" s="999"/>
      <c r="I97" s="1000"/>
      <c r="J97" s="1000"/>
      <c r="K97" s="1000"/>
      <c r="L97" s="1001"/>
    </row>
    <row r="98" spans="2:12" x14ac:dyDescent="0.25">
      <c r="B98" s="999"/>
      <c r="C98" s="1000"/>
      <c r="D98" s="1000"/>
      <c r="E98" s="1000"/>
      <c r="F98" s="1000"/>
      <c r="G98" s="1001"/>
      <c r="H98" s="999"/>
      <c r="I98" s="1000"/>
      <c r="J98" s="1000"/>
      <c r="K98" s="1000"/>
      <c r="L98" s="1001"/>
    </row>
    <row r="99" spans="2:12" x14ac:dyDescent="0.25">
      <c r="B99" s="999"/>
      <c r="C99" s="1000"/>
      <c r="D99" s="1000"/>
      <c r="E99" s="1000"/>
      <c r="F99" s="1000"/>
      <c r="G99" s="1001"/>
      <c r="H99" s="999"/>
      <c r="I99" s="1000"/>
      <c r="J99" s="1000"/>
      <c r="K99" s="1000"/>
      <c r="L99" s="1001"/>
    </row>
    <row r="100" spans="2:12" x14ac:dyDescent="0.25">
      <c r="B100" s="999"/>
      <c r="C100" s="1000"/>
      <c r="D100" s="1000"/>
      <c r="E100" s="1000"/>
      <c r="F100" s="1000"/>
      <c r="G100" s="1001"/>
      <c r="H100" s="999"/>
      <c r="I100" s="1000"/>
      <c r="J100" s="1000"/>
      <c r="K100" s="1000"/>
      <c r="L100" s="1001"/>
    </row>
    <row r="101" spans="2:12" ht="15" customHeight="1" x14ac:dyDescent="0.25">
      <c r="B101" s="1150">
        <v>11</v>
      </c>
      <c r="C101" s="1151"/>
      <c r="D101" s="1151"/>
      <c r="E101" s="1151"/>
      <c r="F101" s="1151"/>
      <c r="G101" s="1152"/>
      <c r="H101" s="1150">
        <v>12</v>
      </c>
      <c r="I101" s="1151"/>
      <c r="J101" s="1151"/>
      <c r="K101" s="1151"/>
      <c r="L101" s="1152"/>
    </row>
    <row r="102" spans="2:12" ht="9.75" customHeight="1" x14ac:dyDescent="0.25">
      <c r="B102" s="1150"/>
      <c r="C102" s="1151"/>
      <c r="D102" s="1151"/>
      <c r="E102" s="1151"/>
      <c r="F102" s="1151"/>
      <c r="G102" s="1152"/>
      <c r="H102" s="1150"/>
      <c r="I102" s="1151"/>
      <c r="J102" s="1151"/>
      <c r="K102" s="1151"/>
      <c r="L102" s="1152"/>
    </row>
    <row r="103" spans="2:12" ht="6" customHeight="1" thickBot="1" x14ac:dyDescent="0.3">
      <c r="B103" s="1150"/>
      <c r="C103" s="1151"/>
      <c r="D103" s="1151"/>
      <c r="E103" s="1151"/>
      <c r="F103" s="1151"/>
      <c r="G103" s="1152"/>
      <c r="H103" s="1150"/>
      <c r="I103" s="1151"/>
      <c r="J103" s="1151"/>
      <c r="K103" s="1151"/>
      <c r="L103" s="1152"/>
    </row>
    <row r="104" spans="2:12" ht="13.5" hidden="1" customHeight="1" thickBot="1" x14ac:dyDescent="0.3">
      <c r="B104" s="1153"/>
      <c r="C104" s="1154"/>
      <c r="D104" s="1154"/>
      <c r="E104" s="1154"/>
      <c r="F104" s="1154"/>
      <c r="G104" s="1155"/>
      <c r="H104" s="1153"/>
      <c r="I104" s="1154"/>
      <c r="J104" s="1154"/>
      <c r="K104" s="1154"/>
      <c r="L104" s="1155"/>
    </row>
    <row r="105" spans="2:12" ht="78" customHeight="1" thickBot="1" x14ac:dyDescent="0.3">
      <c r="B105" s="1172" t="s">
        <v>1223</v>
      </c>
      <c r="C105" s="1159"/>
      <c r="D105" s="1159"/>
      <c r="E105" s="1159"/>
      <c r="F105" s="1159"/>
      <c r="G105" s="1159"/>
      <c r="H105" s="1159"/>
      <c r="I105" s="1159"/>
      <c r="J105" s="1159"/>
      <c r="K105" s="1159"/>
      <c r="L105" s="1160"/>
    </row>
    <row r="106" spans="2:12" ht="14.25" customHeight="1" x14ac:dyDescent="0.25">
      <c r="B106" s="996" t="s">
        <v>547</v>
      </c>
      <c r="C106" s="997"/>
      <c r="D106" s="997"/>
      <c r="E106" s="997"/>
      <c r="F106" s="997"/>
      <c r="G106" s="998"/>
      <c r="H106" s="996" t="s">
        <v>548</v>
      </c>
      <c r="I106" s="997"/>
      <c r="J106" s="997"/>
      <c r="K106" s="997"/>
      <c r="L106" s="998"/>
    </row>
    <row r="107" spans="2:12" ht="13.5" customHeight="1" x14ac:dyDescent="0.25">
      <c r="B107" s="999"/>
      <c r="C107" s="1000"/>
      <c r="D107" s="1000"/>
      <c r="E107" s="1000"/>
      <c r="F107" s="1000"/>
      <c r="G107" s="1001"/>
      <c r="H107" s="999"/>
      <c r="I107" s="1000"/>
      <c r="J107" s="1000"/>
      <c r="K107" s="1000"/>
      <c r="L107" s="1001"/>
    </row>
    <row r="108" spans="2:12" ht="13.5" customHeight="1" x14ac:dyDescent="0.25">
      <c r="B108" s="999"/>
      <c r="C108" s="1000"/>
      <c r="D108" s="1000"/>
      <c r="E108" s="1000"/>
      <c r="F108" s="1000"/>
      <c r="G108" s="1001"/>
      <c r="H108" s="999"/>
      <c r="I108" s="1000"/>
      <c r="J108" s="1000"/>
      <c r="K108" s="1000"/>
      <c r="L108" s="1001"/>
    </row>
    <row r="109" spans="2:12" ht="12" customHeight="1" x14ac:dyDescent="0.25">
      <c r="B109" s="999"/>
      <c r="C109" s="1000"/>
      <c r="D109" s="1000"/>
      <c r="E109" s="1000"/>
      <c r="F109" s="1000"/>
      <c r="G109" s="1001"/>
      <c r="H109" s="999"/>
      <c r="I109" s="1000"/>
      <c r="J109" s="1000"/>
      <c r="K109" s="1000"/>
      <c r="L109" s="1001"/>
    </row>
    <row r="110" spans="2:12" ht="12" customHeight="1" x14ac:dyDescent="0.25">
      <c r="B110" s="999"/>
      <c r="C110" s="1000"/>
      <c r="D110" s="1000"/>
      <c r="E110" s="1000"/>
      <c r="F110" s="1000"/>
      <c r="G110" s="1001"/>
      <c r="H110" s="999"/>
      <c r="I110" s="1000"/>
      <c r="J110" s="1000"/>
      <c r="K110" s="1000"/>
      <c r="L110" s="1001"/>
    </row>
    <row r="111" spans="2:12" ht="12" customHeight="1" x14ac:dyDescent="0.25">
      <c r="B111" s="999"/>
      <c r="C111" s="1000"/>
      <c r="D111" s="1000"/>
      <c r="E111" s="1000"/>
      <c r="F111" s="1000"/>
      <c r="G111" s="1001"/>
      <c r="H111" s="999"/>
      <c r="I111" s="1000"/>
      <c r="J111" s="1000"/>
      <c r="K111" s="1000"/>
      <c r="L111" s="1001"/>
    </row>
    <row r="112" spans="2:12" ht="14.25" customHeight="1" x14ac:dyDescent="0.25">
      <c r="B112" s="999"/>
      <c r="C112" s="1000"/>
      <c r="D112" s="1000"/>
      <c r="E112" s="1000"/>
      <c r="F112" s="1000"/>
      <c r="G112" s="1001"/>
      <c r="H112" s="999"/>
      <c r="I112" s="1000"/>
      <c r="J112" s="1000"/>
      <c r="K112" s="1000"/>
      <c r="L112" s="1001"/>
    </row>
    <row r="113" spans="2:12" ht="16.5" customHeight="1" x14ac:dyDescent="0.25">
      <c r="B113" s="999"/>
      <c r="C113" s="1000"/>
      <c r="D113" s="1000"/>
      <c r="E113" s="1000"/>
      <c r="F113" s="1000"/>
      <c r="G113" s="1001"/>
      <c r="H113" s="999"/>
      <c r="I113" s="1000"/>
      <c r="J113" s="1000"/>
      <c r="K113" s="1000"/>
      <c r="L113" s="1001"/>
    </row>
    <row r="114" spans="2:12" ht="12.75" customHeight="1" x14ac:dyDescent="0.25">
      <c r="B114" s="999"/>
      <c r="C114" s="1000"/>
      <c r="D114" s="1000"/>
      <c r="E114" s="1000"/>
      <c r="F114" s="1000"/>
      <c r="G114" s="1001"/>
      <c r="H114" s="999"/>
      <c r="I114" s="1000"/>
      <c r="J114" s="1000"/>
      <c r="K114" s="1000"/>
      <c r="L114" s="1001"/>
    </row>
    <row r="115" spans="2:12" ht="12.75" customHeight="1" x14ac:dyDescent="0.25">
      <c r="B115" s="999"/>
      <c r="C115" s="1000"/>
      <c r="D115" s="1000"/>
      <c r="E115" s="1000"/>
      <c r="F115" s="1000"/>
      <c r="G115" s="1001"/>
      <c r="H115" s="999"/>
      <c r="I115" s="1000"/>
      <c r="J115" s="1000"/>
      <c r="K115" s="1000"/>
      <c r="L115" s="1001"/>
    </row>
    <row r="116" spans="2:12" ht="13.5" customHeight="1" x14ac:dyDescent="0.25">
      <c r="B116" s="999"/>
      <c r="C116" s="1000"/>
      <c r="D116" s="1000"/>
      <c r="E116" s="1000"/>
      <c r="F116" s="1000"/>
      <c r="G116" s="1001"/>
      <c r="H116" s="999"/>
      <c r="I116" s="1000"/>
      <c r="J116" s="1000"/>
      <c r="K116" s="1000"/>
      <c r="L116" s="1001"/>
    </row>
    <row r="117" spans="2:12" ht="12" customHeight="1" x14ac:dyDescent="0.25">
      <c r="B117" s="999"/>
      <c r="C117" s="1000"/>
      <c r="D117" s="1000"/>
      <c r="E117" s="1000"/>
      <c r="F117" s="1000"/>
      <c r="G117" s="1001"/>
      <c r="H117" s="999"/>
      <c r="I117" s="1000"/>
      <c r="J117" s="1000"/>
      <c r="K117" s="1000"/>
      <c r="L117" s="1001"/>
    </row>
    <row r="118" spans="2:12" ht="11.25" customHeight="1" x14ac:dyDescent="0.25">
      <c r="B118" s="999"/>
      <c r="C118" s="1000"/>
      <c r="D118" s="1000"/>
      <c r="E118" s="1000"/>
      <c r="F118" s="1000"/>
      <c r="G118" s="1001"/>
      <c r="H118" s="999"/>
      <c r="I118" s="1000"/>
      <c r="J118" s="1000"/>
      <c r="K118" s="1000"/>
      <c r="L118" s="1001"/>
    </row>
    <row r="119" spans="2:12" ht="18.75" customHeight="1" x14ac:dyDescent="0.25">
      <c r="B119" s="999"/>
      <c r="C119" s="1000"/>
      <c r="D119" s="1000"/>
      <c r="E119" s="1000"/>
      <c r="F119" s="1000"/>
      <c r="G119" s="1001"/>
      <c r="H119" s="999"/>
      <c r="I119" s="1000"/>
      <c r="J119" s="1000"/>
      <c r="K119" s="1000"/>
      <c r="L119" s="1001"/>
    </row>
    <row r="120" spans="2:12" ht="15" customHeight="1" x14ac:dyDescent="0.25">
      <c r="B120" s="1150">
        <v>13</v>
      </c>
      <c r="C120" s="1151"/>
      <c r="D120" s="1151"/>
      <c r="E120" s="1151"/>
      <c r="F120" s="1151"/>
      <c r="G120" s="1152"/>
      <c r="H120" s="1150">
        <v>14</v>
      </c>
      <c r="I120" s="1151"/>
      <c r="J120" s="1151"/>
      <c r="K120" s="1151"/>
      <c r="L120" s="1152"/>
    </row>
    <row r="121" spans="2:12" ht="15.75" thickBot="1" x14ac:dyDescent="0.3">
      <c r="B121" s="1153"/>
      <c r="C121" s="1154"/>
      <c r="D121" s="1154"/>
      <c r="E121" s="1154"/>
      <c r="F121" s="1154"/>
      <c r="G121" s="1155"/>
      <c r="H121" s="1153"/>
      <c r="I121" s="1154"/>
      <c r="J121" s="1154"/>
      <c r="K121" s="1154"/>
      <c r="L121" s="1155"/>
    </row>
    <row r="122" spans="2:12" ht="14.25" customHeight="1" x14ac:dyDescent="0.25">
      <c r="B122" s="996" t="s">
        <v>547</v>
      </c>
      <c r="C122" s="997"/>
      <c r="D122" s="997"/>
      <c r="E122" s="997"/>
      <c r="F122" s="997"/>
      <c r="G122" s="998"/>
      <c r="H122" s="996" t="s">
        <v>548</v>
      </c>
      <c r="I122" s="997"/>
      <c r="J122" s="997"/>
      <c r="K122" s="997"/>
      <c r="L122" s="998"/>
    </row>
    <row r="123" spans="2:12" x14ac:dyDescent="0.25">
      <c r="B123" s="999"/>
      <c r="C123" s="1000"/>
      <c r="D123" s="1000"/>
      <c r="E123" s="1000"/>
      <c r="F123" s="1000"/>
      <c r="G123" s="1001"/>
      <c r="H123" s="999"/>
      <c r="I123" s="1000"/>
      <c r="J123" s="1000"/>
      <c r="K123" s="1000"/>
      <c r="L123" s="1001"/>
    </row>
    <row r="124" spans="2:12" x14ac:dyDescent="0.25">
      <c r="B124" s="999"/>
      <c r="C124" s="1000"/>
      <c r="D124" s="1000"/>
      <c r="E124" s="1000"/>
      <c r="F124" s="1000"/>
      <c r="G124" s="1001"/>
      <c r="H124" s="999"/>
      <c r="I124" s="1000"/>
      <c r="J124" s="1000"/>
      <c r="K124" s="1000"/>
      <c r="L124" s="1001"/>
    </row>
    <row r="125" spans="2:12" x14ac:dyDescent="0.25">
      <c r="B125" s="999"/>
      <c r="C125" s="1000"/>
      <c r="D125" s="1000"/>
      <c r="E125" s="1000"/>
      <c r="F125" s="1000"/>
      <c r="G125" s="1001"/>
      <c r="H125" s="999"/>
      <c r="I125" s="1000"/>
      <c r="J125" s="1000"/>
      <c r="K125" s="1000"/>
      <c r="L125" s="1001"/>
    </row>
    <row r="126" spans="2:12" x14ac:dyDescent="0.25">
      <c r="B126" s="999"/>
      <c r="C126" s="1000"/>
      <c r="D126" s="1000"/>
      <c r="E126" s="1000"/>
      <c r="F126" s="1000"/>
      <c r="G126" s="1001"/>
      <c r="H126" s="999"/>
      <c r="I126" s="1000"/>
      <c r="J126" s="1000"/>
      <c r="K126" s="1000"/>
      <c r="L126" s="1001"/>
    </row>
    <row r="127" spans="2:12" x14ac:dyDescent="0.25">
      <c r="B127" s="999"/>
      <c r="C127" s="1000"/>
      <c r="D127" s="1000"/>
      <c r="E127" s="1000"/>
      <c r="F127" s="1000"/>
      <c r="G127" s="1001"/>
      <c r="H127" s="999"/>
      <c r="I127" s="1000"/>
      <c r="J127" s="1000"/>
      <c r="K127" s="1000"/>
      <c r="L127" s="1001"/>
    </row>
    <row r="128" spans="2:12" x14ac:dyDescent="0.25">
      <c r="B128" s="999"/>
      <c r="C128" s="1000"/>
      <c r="D128" s="1000"/>
      <c r="E128" s="1000"/>
      <c r="F128" s="1000"/>
      <c r="G128" s="1001"/>
      <c r="H128" s="999"/>
      <c r="I128" s="1000"/>
      <c r="J128" s="1000"/>
      <c r="K128" s="1000"/>
      <c r="L128" s="1001"/>
    </row>
    <row r="129" spans="2:12" x14ac:dyDescent="0.25">
      <c r="B129" s="999"/>
      <c r="C129" s="1000"/>
      <c r="D129" s="1000"/>
      <c r="E129" s="1000"/>
      <c r="F129" s="1000"/>
      <c r="G129" s="1001"/>
      <c r="H129" s="999"/>
      <c r="I129" s="1000"/>
      <c r="J129" s="1000"/>
      <c r="K129" s="1000"/>
      <c r="L129" s="1001"/>
    </row>
    <row r="130" spans="2:12" x14ac:dyDescent="0.25">
      <c r="B130" s="999"/>
      <c r="C130" s="1000"/>
      <c r="D130" s="1000"/>
      <c r="E130" s="1000"/>
      <c r="F130" s="1000"/>
      <c r="G130" s="1001"/>
      <c r="H130" s="999"/>
      <c r="I130" s="1000"/>
      <c r="J130" s="1000"/>
      <c r="K130" s="1000"/>
      <c r="L130" s="1001"/>
    </row>
    <row r="131" spans="2:12" x14ac:dyDescent="0.25">
      <c r="B131" s="999"/>
      <c r="C131" s="1000"/>
      <c r="D131" s="1000"/>
      <c r="E131" s="1000"/>
      <c r="F131" s="1000"/>
      <c r="G131" s="1001"/>
      <c r="H131" s="999"/>
      <c r="I131" s="1000"/>
      <c r="J131" s="1000"/>
      <c r="K131" s="1000"/>
      <c r="L131" s="1001"/>
    </row>
    <row r="132" spans="2:12" x14ac:dyDescent="0.25">
      <c r="B132" s="999"/>
      <c r="C132" s="1000"/>
      <c r="D132" s="1000"/>
      <c r="E132" s="1000"/>
      <c r="F132" s="1000"/>
      <c r="G132" s="1001"/>
      <c r="H132" s="999"/>
      <c r="I132" s="1000"/>
      <c r="J132" s="1000"/>
      <c r="K132" s="1000"/>
      <c r="L132" s="1001"/>
    </row>
    <row r="133" spans="2:12" x14ac:dyDescent="0.25">
      <c r="B133" s="999"/>
      <c r="C133" s="1000"/>
      <c r="D133" s="1000"/>
      <c r="E133" s="1000"/>
      <c r="F133" s="1000"/>
      <c r="G133" s="1001"/>
      <c r="H133" s="999"/>
      <c r="I133" s="1000"/>
      <c r="J133" s="1000"/>
      <c r="K133" s="1000"/>
      <c r="L133" s="1001"/>
    </row>
    <row r="134" spans="2:12" x14ac:dyDescent="0.25">
      <c r="B134" s="999"/>
      <c r="C134" s="1000"/>
      <c r="D134" s="1000"/>
      <c r="E134" s="1000"/>
      <c r="F134" s="1000"/>
      <c r="G134" s="1001"/>
      <c r="H134" s="999"/>
      <c r="I134" s="1000"/>
      <c r="J134" s="1000"/>
      <c r="K134" s="1000"/>
      <c r="L134" s="1001"/>
    </row>
    <row r="135" spans="2:12" x14ac:dyDescent="0.25">
      <c r="B135" s="999"/>
      <c r="C135" s="1000"/>
      <c r="D135" s="1000"/>
      <c r="E135" s="1000"/>
      <c r="F135" s="1000"/>
      <c r="G135" s="1001"/>
      <c r="H135" s="999"/>
      <c r="I135" s="1000"/>
      <c r="J135" s="1000"/>
      <c r="K135" s="1000"/>
      <c r="L135" s="1001"/>
    </row>
    <row r="136" spans="2:12" ht="15" customHeight="1" x14ac:dyDescent="0.25">
      <c r="B136" s="1150">
        <v>15</v>
      </c>
      <c r="C136" s="1151"/>
      <c r="D136" s="1151"/>
      <c r="E136" s="1151"/>
      <c r="F136" s="1151"/>
      <c r="G136" s="1152"/>
      <c r="H136" s="1150">
        <v>16</v>
      </c>
      <c r="I136" s="1151"/>
      <c r="J136" s="1151"/>
      <c r="K136" s="1151"/>
      <c r="L136" s="1152"/>
    </row>
    <row r="137" spans="2:12" ht="15.75" thickBot="1" x14ac:dyDescent="0.3">
      <c r="B137" s="1153"/>
      <c r="C137" s="1154"/>
      <c r="D137" s="1154"/>
      <c r="E137" s="1154"/>
      <c r="F137" s="1154"/>
      <c r="G137" s="1155"/>
      <c r="H137" s="1153"/>
      <c r="I137" s="1154"/>
      <c r="J137" s="1154"/>
      <c r="K137" s="1154"/>
      <c r="L137" s="1155"/>
    </row>
    <row r="138" spans="2:12" ht="72" customHeight="1" thickBot="1" x14ac:dyDescent="0.3">
      <c r="B138" s="1158" t="s">
        <v>1224</v>
      </c>
      <c r="C138" s="1159"/>
      <c r="D138" s="1159"/>
      <c r="E138" s="1159"/>
      <c r="F138" s="1159"/>
      <c r="G138" s="1159"/>
      <c r="H138" s="1159"/>
      <c r="I138" s="1159"/>
      <c r="J138" s="1159"/>
      <c r="K138" s="1159"/>
      <c r="L138" s="1160"/>
    </row>
    <row r="139" spans="2:12" x14ac:dyDescent="0.25">
      <c r="B139" s="996" t="s">
        <v>547</v>
      </c>
      <c r="C139" s="997"/>
      <c r="D139" s="997"/>
      <c r="E139" s="997"/>
      <c r="F139" s="997"/>
      <c r="G139" s="998"/>
      <c r="H139" s="996" t="s">
        <v>548</v>
      </c>
      <c r="I139" s="997"/>
      <c r="J139" s="997"/>
      <c r="K139" s="997"/>
      <c r="L139" s="998"/>
    </row>
    <row r="140" spans="2:12" x14ac:dyDescent="0.25">
      <c r="B140" s="999"/>
      <c r="C140" s="1000"/>
      <c r="D140" s="1000"/>
      <c r="E140" s="1000"/>
      <c r="F140" s="1000"/>
      <c r="G140" s="1001"/>
      <c r="H140" s="999"/>
      <c r="I140" s="1000"/>
      <c r="J140" s="1000"/>
      <c r="K140" s="1000"/>
      <c r="L140" s="1001"/>
    </row>
    <row r="141" spans="2:12" x14ac:dyDescent="0.25">
      <c r="B141" s="999"/>
      <c r="C141" s="1000"/>
      <c r="D141" s="1000"/>
      <c r="E141" s="1000"/>
      <c r="F141" s="1000"/>
      <c r="G141" s="1001"/>
      <c r="H141" s="999"/>
      <c r="I141" s="1000"/>
      <c r="J141" s="1000"/>
      <c r="K141" s="1000"/>
      <c r="L141" s="1001"/>
    </row>
    <row r="142" spans="2:12" x14ac:dyDescent="0.25">
      <c r="B142" s="999"/>
      <c r="C142" s="1000"/>
      <c r="D142" s="1000"/>
      <c r="E142" s="1000"/>
      <c r="F142" s="1000"/>
      <c r="G142" s="1001"/>
      <c r="H142" s="999"/>
      <c r="I142" s="1000"/>
      <c r="J142" s="1000"/>
      <c r="K142" s="1000"/>
      <c r="L142" s="1001"/>
    </row>
    <row r="143" spans="2:12" x14ac:dyDescent="0.25">
      <c r="B143" s="999"/>
      <c r="C143" s="1000"/>
      <c r="D143" s="1000"/>
      <c r="E143" s="1000"/>
      <c r="F143" s="1000"/>
      <c r="G143" s="1001"/>
      <c r="H143" s="999"/>
      <c r="I143" s="1000"/>
      <c r="J143" s="1000"/>
      <c r="K143" s="1000"/>
      <c r="L143" s="1001"/>
    </row>
    <row r="144" spans="2:12" x14ac:dyDescent="0.25">
      <c r="B144" s="999"/>
      <c r="C144" s="1000"/>
      <c r="D144" s="1000"/>
      <c r="E144" s="1000"/>
      <c r="F144" s="1000"/>
      <c r="G144" s="1001"/>
      <c r="H144" s="999"/>
      <c r="I144" s="1000"/>
      <c r="J144" s="1000"/>
      <c r="K144" s="1000"/>
      <c r="L144" s="1001"/>
    </row>
    <row r="145" spans="2:12" x14ac:dyDescent="0.25">
      <c r="B145" s="999"/>
      <c r="C145" s="1000"/>
      <c r="D145" s="1000"/>
      <c r="E145" s="1000"/>
      <c r="F145" s="1000"/>
      <c r="G145" s="1001"/>
      <c r="H145" s="999"/>
      <c r="I145" s="1000"/>
      <c r="J145" s="1000"/>
      <c r="K145" s="1000"/>
      <c r="L145" s="1001"/>
    </row>
    <row r="146" spans="2:12" x14ac:dyDescent="0.25">
      <c r="B146" s="999"/>
      <c r="C146" s="1000"/>
      <c r="D146" s="1000"/>
      <c r="E146" s="1000"/>
      <c r="F146" s="1000"/>
      <c r="G146" s="1001"/>
      <c r="H146" s="999"/>
      <c r="I146" s="1000"/>
      <c r="J146" s="1000"/>
      <c r="K146" s="1000"/>
      <c r="L146" s="1001"/>
    </row>
    <row r="147" spans="2:12" x14ac:dyDescent="0.25">
      <c r="B147" s="999"/>
      <c r="C147" s="1000"/>
      <c r="D147" s="1000"/>
      <c r="E147" s="1000"/>
      <c r="F147" s="1000"/>
      <c r="G147" s="1001"/>
      <c r="H147" s="999"/>
      <c r="I147" s="1000"/>
      <c r="J147" s="1000"/>
      <c r="K147" s="1000"/>
      <c r="L147" s="1001"/>
    </row>
    <row r="148" spans="2:12" x14ac:dyDescent="0.25">
      <c r="B148" s="999"/>
      <c r="C148" s="1000"/>
      <c r="D148" s="1000"/>
      <c r="E148" s="1000"/>
      <c r="F148" s="1000"/>
      <c r="G148" s="1001"/>
      <c r="H148" s="999"/>
      <c r="I148" s="1000"/>
      <c r="J148" s="1000"/>
      <c r="K148" s="1000"/>
      <c r="L148" s="1001"/>
    </row>
    <row r="149" spans="2:12" x14ac:dyDescent="0.25">
      <c r="B149" s="999"/>
      <c r="C149" s="1000"/>
      <c r="D149" s="1000"/>
      <c r="E149" s="1000"/>
      <c r="F149" s="1000"/>
      <c r="G149" s="1001"/>
      <c r="H149" s="999"/>
      <c r="I149" s="1000"/>
      <c r="J149" s="1000"/>
      <c r="K149" s="1000"/>
      <c r="L149" s="1001"/>
    </row>
    <row r="150" spans="2:12" x14ac:dyDescent="0.25">
      <c r="B150" s="999"/>
      <c r="C150" s="1000"/>
      <c r="D150" s="1000"/>
      <c r="E150" s="1000"/>
      <c r="F150" s="1000"/>
      <c r="G150" s="1001"/>
      <c r="H150" s="999"/>
      <c r="I150" s="1000"/>
      <c r="J150" s="1000"/>
      <c r="K150" s="1000"/>
      <c r="L150" s="1001"/>
    </row>
    <row r="151" spans="2:12" x14ac:dyDescent="0.25">
      <c r="B151" s="999"/>
      <c r="C151" s="1000"/>
      <c r="D151" s="1000"/>
      <c r="E151" s="1000"/>
      <c r="F151" s="1000"/>
      <c r="G151" s="1001"/>
      <c r="H151" s="999"/>
      <c r="I151" s="1000"/>
      <c r="J151" s="1000"/>
      <c r="K151" s="1000"/>
      <c r="L151" s="1001"/>
    </row>
    <row r="152" spans="2:12" x14ac:dyDescent="0.25">
      <c r="B152" s="999"/>
      <c r="C152" s="1000"/>
      <c r="D152" s="1000"/>
      <c r="E152" s="1000"/>
      <c r="F152" s="1000"/>
      <c r="G152" s="1001"/>
      <c r="H152" s="999"/>
      <c r="I152" s="1000"/>
      <c r="J152" s="1000"/>
      <c r="K152" s="1000"/>
      <c r="L152" s="1001"/>
    </row>
    <row r="153" spans="2:12" ht="17.25" customHeight="1" x14ac:dyDescent="0.25">
      <c r="B153" s="1150">
        <v>17</v>
      </c>
      <c r="C153" s="1151"/>
      <c r="D153" s="1151"/>
      <c r="E153" s="1151"/>
      <c r="F153" s="1151"/>
      <c r="G153" s="1152"/>
      <c r="H153" s="1150">
        <v>18</v>
      </c>
      <c r="I153" s="1151"/>
      <c r="J153" s="1151"/>
      <c r="K153" s="1151"/>
      <c r="L153" s="1152"/>
    </row>
    <row r="154" spans="2:12" ht="8.25" customHeight="1" thickBot="1" x14ac:dyDescent="0.3">
      <c r="B154" s="1153"/>
      <c r="C154" s="1154"/>
      <c r="D154" s="1154"/>
      <c r="E154" s="1154"/>
      <c r="F154" s="1154"/>
      <c r="G154" s="1155"/>
      <c r="H154" s="1153"/>
      <c r="I154" s="1154"/>
      <c r="J154" s="1154"/>
      <c r="K154" s="1154"/>
      <c r="L154" s="1155"/>
    </row>
    <row r="155" spans="2:12" x14ac:dyDescent="0.25">
      <c r="B155" s="996" t="s">
        <v>547</v>
      </c>
      <c r="C155" s="997"/>
      <c r="D155" s="997"/>
      <c r="E155" s="997"/>
      <c r="F155" s="997"/>
      <c r="G155" s="998"/>
      <c r="H155" s="996" t="s">
        <v>548</v>
      </c>
      <c r="I155" s="997"/>
      <c r="J155" s="997"/>
      <c r="K155" s="997"/>
      <c r="L155" s="998"/>
    </row>
    <row r="156" spans="2:12" x14ac:dyDescent="0.25">
      <c r="B156" s="999"/>
      <c r="C156" s="1000"/>
      <c r="D156" s="1000"/>
      <c r="E156" s="1000"/>
      <c r="F156" s="1000"/>
      <c r="G156" s="1001"/>
      <c r="H156" s="999"/>
      <c r="I156" s="1000"/>
      <c r="J156" s="1000"/>
      <c r="K156" s="1000"/>
      <c r="L156" s="1001"/>
    </row>
    <row r="157" spans="2:12" x14ac:dyDescent="0.25">
      <c r="B157" s="999"/>
      <c r="C157" s="1000"/>
      <c r="D157" s="1000"/>
      <c r="E157" s="1000"/>
      <c r="F157" s="1000"/>
      <c r="G157" s="1001"/>
      <c r="H157" s="999"/>
      <c r="I157" s="1000"/>
      <c r="J157" s="1000"/>
      <c r="K157" s="1000"/>
      <c r="L157" s="1001"/>
    </row>
    <row r="158" spans="2:12" x14ac:dyDescent="0.25">
      <c r="B158" s="999"/>
      <c r="C158" s="1000"/>
      <c r="D158" s="1000"/>
      <c r="E158" s="1000"/>
      <c r="F158" s="1000"/>
      <c r="G158" s="1001"/>
      <c r="H158" s="999"/>
      <c r="I158" s="1000"/>
      <c r="J158" s="1000"/>
      <c r="K158" s="1000"/>
      <c r="L158" s="1001"/>
    </row>
    <row r="159" spans="2:12" x14ac:dyDescent="0.25">
      <c r="B159" s="999"/>
      <c r="C159" s="1000"/>
      <c r="D159" s="1000"/>
      <c r="E159" s="1000"/>
      <c r="F159" s="1000"/>
      <c r="G159" s="1001"/>
      <c r="H159" s="999"/>
      <c r="I159" s="1000"/>
      <c r="J159" s="1000"/>
      <c r="K159" s="1000"/>
      <c r="L159" s="1001"/>
    </row>
    <row r="160" spans="2:12" x14ac:dyDescent="0.25">
      <c r="B160" s="999"/>
      <c r="C160" s="1000"/>
      <c r="D160" s="1000"/>
      <c r="E160" s="1000"/>
      <c r="F160" s="1000"/>
      <c r="G160" s="1001"/>
      <c r="H160" s="999"/>
      <c r="I160" s="1000"/>
      <c r="J160" s="1000"/>
      <c r="K160" s="1000"/>
      <c r="L160" s="1001"/>
    </row>
    <row r="161" spans="2:12" x14ac:dyDescent="0.25">
      <c r="B161" s="999"/>
      <c r="C161" s="1000"/>
      <c r="D161" s="1000"/>
      <c r="E161" s="1000"/>
      <c r="F161" s="1000"/>
      <c r="G161" s="1001"/>
      <c r="H161" s="999"/>
      <c r="I161" s="1000"/>
      <c r="J161" s="1000"/>
      <c r="K161" s="1000"/>
      <c r="L161" s="1001"/>
    </row>
    <row r="162" spans="2:12" x14ac:dyDescent="0.25">
      <c r="B162" s="999"/>
      <c r="C162" s="1000"/>
      <c r="D162" s="1000"/>
      <c r="E162" s="1000"/>
      <c r="F162" s="1000"/>
      <c r="G162" s="1001"/>
      <c r="H162" s="999"/>
      <c r="I162" s="1000"/>
      <c r="J162" s="1000"/>
      <c r="K162" s="1000"/>
      <c r="L162" s="1001"/>
    </row>
    <row r="163" spans="2:12" x14ac:dyDescent="0.25">
      <c r="B163" s="999"/>
      <c r="C163" s="1000"/>
      <c r="D163" s="1000"/>
      <c r="E163" s="1000"/>
      <c r="F163" s="1000"/>
      <c r="G163" s="1001"/>
      <c r="H163" s="999"/>
      <c r="I163" s="1000"/>
      <c r="J163" s="1000"/>
      <c r="K163" s="1000"/>
      <c r="L163" s="1001"/>
    </row>
    <row r="164" spans="2:12" x14ac:dyDescent="0.25">
      <c r="B164" s="999"/>
      <c r="C164" s="1000"/>
      <c r="D164" s="1000"/>
      <c r="E164" s="1000"/>
      <c r="F164" s="1000"/>
      <c r="G164" s="1001"/>
      <c r="H164" s="999"/>
      <c r="I164" s="1000"/>
      <c r="J164" s="1000"/>
      <c r="K164" s="1000"/>
      <c r="L164" s="1001"/>
    </row>
    <row r="165" spans="2:12" x14ac:dyDescent="0.25">
      <c r="B165" s="999"/>
      <c r="C165" s="1000"/>
      <c r="D165" s="1000"/>
      <c r="E165" s="1000"/>
      <c r="F165" s="1000"/>
      <c r="G165" s="1001"/>
      <c r="H165" s="999"/>
      <c r="I165" s="1000"/>
      <c r="J165" s="1000"/>
      <c r="K165" s="1000"/>
      <c r="L165" s="1001"/>
    </row>
    <row r="166" spans="2:12" x14ac:dyDescent="0.25">
      <c r="B166" s="999"/>
      <c r="C166" s="1000"/>
      <c r="D166" s="1000"/>
      <c r="E166" s="1000"/>
      <c r="F166" s="1000"/>
      <c r="G166" s="1001"/>
      <c r="H166" s="999"/>
      <c r="I166" s="1000"/>
      <c r="J166" s="1000"/>
      <c r="K166" s="1000"/>
      <c r="L166" s="1001"/>
    </row>
    <row r="167" spans="2:12" x14ac:dyDescent="0.25">
      <c r="B167" s="999"/>
      <c r="C167" s="1000"/>
      <c r="D167" s="1000"/>
      <c r="E167" s="1000"/>
      <c r="F167" s="1000"/>
      <c r="G167" s="1001"/>
      <c r="H167" s="999"/>
      <c r="I167" s="1000"/>
      <c r="J167" s="1000"/>
      <c r="K167" s="1000"/>
      <c r="L167" s="1001"/>
    </row>
    <row r="168" spans="2:12" x14ac:dyDescent="0.25">
      <c r="B168" s="999"/>
      <c r="C168" s="1000"/>
      <c r="D168" s="1000"/>
      <c r="E168" s="1000"/>
      <c r="F168" s="1000"/>
      <c r="G168" s="1001"/>
      <c r="H168" s="999"/>
      <c r="I168" s="1000"/>
      <c r="J168" s="1000"/>
      <c r="K168" s="1000"/>
      <c r="L168" s="1001"/>
    </row>
    <row r="169" spans="2:12" ht="15" customHeight="1" x14ac:dyDescent="0.25">
      <c r="B169" s="1150">
        <v>19</v>
      </c>
      <c r="C169" s="1151"/>
      <c r="D169" s="1151"/>
      <c r="E169" s="1151"/>
      <c r="F169" s="1151"/>
      <c r="G169" s="1152"/>
      <c r="H169" s="1150">
        <v>20</v>
      </c>
      <c r="I169" s="1151"/>
      <c r="J169" s="1151"/>
      <c r="K169" s="1151"/>
      <c r="L169" s="1152"/>
    </row>
    <row r="170" spans="2:12" ht="15.75" thickBot="1" x14ac:dyDescent="0.3">
      <c r="B170" s="1153"/>
      <c r="C170" s="1154"/>
      <c r="D170" s="1154"/>
      <c r="E170" s="1154"/>
      <c r="F170" s="1154"/>
      <c r="G170" s="1155"/>
      <c r="H170" s="1153"/>
      <c r="I170" s="1154"/>
      <c r="J170" s="1154"/>
      <c r="K170" s="1154"/>
      <c r="L170" s="1155"/>
    </row>
    <row r="171" spans="2:12" ht="64.5" customHeight="1" thickBot="1" x14ac:dyDescent="0.3">
      <c r="B171" s="1179" t="s">
        <v>1225</v>
      </c>
      <c r="C171" s="1174"/>
      <c r="D171" s="1174"/>
      <c r="E171" s="1174"/>
      <c r="F171" s="1174"/>
      <c r="G171" s="1174"/>
      <c r="H171" s="1174"/>
      <c r="I171" s="1174"/>
      <c r="J171" s="1174"/>
      <c r="K171" s="1174"/>
      <c r="L171" s="1175"/>
    </row>
    <row r="172" spans="2:12" x14ac:dyDescent="0.25">
      <c r="B172" s="999"/>
      <c r="C172" s="1000"/>
      <c r="D172" s="1000"/>
      <c r="E172" s="1000"/>
      <c r="F172" s="1000"/>
      <c r="G172" s="1001"/>
      <c r="H172" s="999"/>
      <c r="I172" s="1000"/>
      <c r="J172" s="1000"/>
      <c r="K172" s="1000"/>
      <c r="L172" s="1001"/>
    </row>
    <row r="173" spans="2:12" x14ac:dyDescent="0.25">
      <c r="B173" s="999"/>
      <c r="C173" s="1000"/>
      <c r="D173" s="1000"/>
      <c r="E173" s="1000"/>
      <c r="F173" s="1000"/>
      <c r="G173" s="1001"/>
      <c r="H173" s="999"/>
      <c r="I173" s="1000"/>
      <c r="J173" s="1000"/>
      <c r="K173" s="1000"/>
      <c r="L173" s="1001"/>
    </row>
    <row r="174" spans="2:12" x14ac:dyDescent="0.25">
      <c r="B174" s="999"/>
      <c r="C174" s="1000"/>
      <c r="D174" s="1000"/>
      <c r="E174" s="1000"/>
      <c r="F174" s="1000"/>
      <c r="G174" s="1001"/>
      <c r="H174" s="999"/>
      <c r="I174" s="1000"/>
      <c r="J174" s="1000"/>
      <c r="K174" s="1000"/>
      <c r="L174" s="1001"/>
    </row>
    <row r="175" spans="2:12" x14ac:dyDescent="0.25">
      <c r="B175" s="999"/>
      <c r="C175" s="1000"/>
      <c r="D175" s="1000"/>
      <c r="E175" s="1000"/>
      <c r="F175" s="1000"/>
      <c r="G175" s="1001"/>
      <c r="H175" s="999"/>
      <c r="I175" s="1000"/>
      <c r="J175" s="1000"/>
      <c r="K175" s="1000"/>
      <c r="L175" s="1001"/>
    </row>
    <row r="176" spans="2:12" x14ac:dyDescent="0.25">
      <c r="B176" s="999"/>
      <c r="C176" s="1000"/>
      <c r="D176" s="1000"/>
      <c r="E176" s="1000"/>
      <c r="F176" s="1000"/>
      <c r="G176" s="1001"/>
      <c r="H176" s="999"/>
      <c r="I176" s="1000"/>
      <c r="J176" s="1000"/>
      <c r="K176" s="1000"/>
      <c r="L176" s="1001"/>
    </row>
    <row r="177" spans="2:12" x14ac:dyDescent="0.25">
      <c r="B177" s="999"/>
      <c r="C177" s="1000"/>
      <c r="D177" s="1000"/>
      <c r="E177" s="1000"/>
      <c r="F177" s="1000"/>
      <c r="G177" s="1001"/>
      <c r="H177" s="999"/>
      <c r="I177" s="1000"/>
      <c r="J177" s="1000"/>
      <c r="K177" s="1000"/>
      <c r="L177" s="1001"/>
    </row>
    <row r="178" spans="2:12" x14ac:dyDescent="0.25">
      <c r="B178" s="999"/>
      <c r="C178" s="1000"/>
      <c r="D178" s="1000"/>
      <c r="E178" s="1000"/>
      <c r="F178" s="1000"/>
      <c r="G178" s="1001"/>
      <c r="H178" s="999"/>
      <c r="I178" s="1000"/>
      <c r="J178" s="1000"/>
      <c r="K178" s="1000"/>
      <c r="L178" s="1001"/>
    </row>
    <row r="179" spans="2:12" x14ac:dyDescent="0.25">
      <c r="B179" s="999"/>
      <c r="C179" s="1000"/>
      <c r="D179" s="1000"/>
      <c r="E179" s="1000"/>
      <c r="F179" s="1000"/>
      <c r="G179" s="1001"/>
      <c r="H179" s="999"/>
      <c r="I179" s="1000"/>
      <c r="J179" s="1000"/>
      <c r="K179" s="1000"/>
      <c r="L179" s="1001"/>
    </row>
    <row r="180" spans="2:12" x14ac:dyDescent="0.25">
      <c r="B180" s="999"/>
      <c r="C180" s="1000"/>
      <c r="D180" s="1000"/>
      <c r="E180" s="1000"/>
      <c r="F180" s="1000"/>
      <c r="G180" s="1001"/>
      <c r="H180" s="999"/>
      <c r="I180" s="1000"/>
      <c r="J180" s="1000"/>
      <c r="K180" s="1000"/>
      <c r="L180" s="1001"/>
    </row>
    <row r="181" spans="2:12" x14ac:dyDescent="0.25">
      <c r="B181" s="999"/>
      <c r="C181" s="1000"/>
      <c r="D181" s="1000"/>
      <c r="E181" s="1000"/>
      <c r="F181" s="1000"/>
      <c r="G181" s="1001"/>
      <c r="H181" s="999"/>
      <c r="I181" s="1000"/>
      <c r="J181" s="1000"/>
      <c r="K181" s="1000"/>
      <c r="L181" s="1001"/>
    </row>
    <row r="182" spans="2:12" x14ac:dyDescent="0.25">
      <c r="B182" s="999"/>
      <c r="C182" s="1000"/>
      <c r="D182" s="1000"/>
      <c r="E182" s="1000"/>
      <c r="F182" s="1000"/>
      <c r="G182" s="1001"/>
      <c r="H182" s="999"/>
      <c r="I182" s="1000"/>
      <c r="J182" s="1000"/>
      <c r="K182" s="1000"/>
      <c r="L182" s="1001"/>
    </row>
    <row r="183" spans="2:12" x14ac:dyDescent="0.25">
      <c r="B183" s="999"/>
      <c r="C183" s="1000"/>
      <c r="D183" s="1000"/>
      <c r="E183" s="1000"/>
      <c r="F183" s="1000"/>
      <c r="G183" s="1001"/>
      <c r="H183" s="999"/>
      <c r="I183" s="1000"/>
      <c r="J183" s="1000"/>
      <c r="K183" s="1000"/>
      <c r="L183" s="1001"/>
    </row>
    <row r="184" spans="2:12" x14ac:dyDescent="0.25">
      <c r="B184" s="999"/>
      <c r="C184" s="1000"/>
      <c r="D184" s="1000"/>
      <c r="E184" s="1000"/>
      <c r="F184" s="1000"/>
      <c r="G184" s="1001"/>
      <c r="H184" s="999"/>
      <c r="I184" s="1000"/>
      <c r="J184" s="1000"/>
      <c r="K184" s="1000"/>
      <c r="L184" s="1001"/>
    </row>
    <row r="185" spans="2:12" ht="15" customHeight="1" x14ac:dyDescent="0.25">
      <c r="B185" s="1150">
        <v>21</v>
      </c>
      <c r="C185" s="1151"/>
      <c r="D185" s="1151"/>
      <c r="E185" s="1151"/>
      <c r="F185" s="1151"/>
      <c r="G185" s="1152"/>
      <c r="H185" s="1150">
        <v>22</v>
      </c>
      <c r="I185" s="1151"/>
      <c r="J185" s="1151"/>
      <c r="K185" s="1151"/>
      <c r="L185" s="1152"/>
    </row>
    <row r="186" spans="2:12" ht="15.75" thickBot="1" x14ac:dyDescent="0.3">
      <c r="B186" s="1153"/>
      <c r="C186" s="1154"/>
      <c r="D186" s="1154"/>
      <c r="E186" s="1154"/>
      <c r="F186" s="1154"/>
      <c r="G186" s="1155"/>
      <c r="H186" s="1153"/>
      <c r="I186" s="1154"/>
      <c r="J186" s="1154"/>
      <c r="K186" s="1154"/>
      <c r="L186" s="1155"/>
    </row>
    <row r="187" spans="2:12" ht="15" hidden="1" customHeight="1" x14ac:dyDescent="0.25">
      <c r="B187" s="1176"/>
      <c r="C187" s="1177"/>
      <c r="D187" s="1177"/>
      <c r="E187" s="1177"/>
      <c r="F187" s="1177"/>
      <c r="G187" s="1177"/>
      <c r="H187" s="1177"/>
      <c r="I187" s="1177"/>
      <c r="J187" s="1177"/>
      <c r="K187" s="1177"/>
      <c r="L187" s="1178"/>
    </row>
    <row r="188" spans="2:12" ht="15" hidden="1" customHeight="1" x14ac:dyDescent="0.25">
      <c r="B188" s="1176"/>
      <c r="C188" s="1177"/>
      <c r="D188" s="1177"/>
      <c r="E188" s="1177"/>
      <c r="F188" s="1177"/>
      <c r="G188" s="1177"/>
      <c r="H188" s="1177"/>
      <c r="I188" s="1177"/>
      <c r="J188" s="1177"/>
      <c r="K188" s="1177"/>
      <c r="L188" s="1178"/>
    </row>
    <row r="189" spans="2:12" ht="15" hidden="1" customHeight="1" x14ac:dyDescent="0.25">
      <c r="B189" s="1176"/>
      <c r="C189" s="1177"/>
      <c r="D189" s="1177"/>
      <c r="E189" s="1177"/>
      <c r="F189" s="1177"/>
      <c r="G189" s="1177"/>
      <c r="H189" s="1177"/>
      <c r="I189" s="1177"/>
      <c r="J189" s="1177"/>
      <c r="K189" s="1177"/>
      <c r="L189" s="1178"/>
    </row>
    <row r="190" spans="2:12" ht="15" hidden="1" customHeight="1" x14ac:dyDescent="0.25">
      <c r="B190" s="1176"/>
      <c r="C190" s="1177"/>
      <c r="D190" s="1177"/>
      <c r="E190" s="1177"/>
      <c r="F190" s="1177"/>
      <c r="G190" s="1177"/>
      <c r="H190" s="1177"/>
      <c r="I190" s="1177"/>
      <c r="J190" s="1177"/>
      <c r="K190" s="1177"/>
      <c r="L190" s="1178"/>
    </row>
    <row r="191" spans="2:12" ht="7.5" hidden="1" customHeight="1" x14ac:dyDescent="0.25">
      <c r="B191" s="1176"/>
      <c r="C191" s="1177"/>
      <c r="D191" s="1177"/>
      <c r="E191" s="1177"/>
      <c r="F191" s="1177"/>
      <c r="G191" s="1177"/>
      <c r="H191" s="1177"/>
      <c r="I191" s="1177"/>
      <c r="J191" s="1177"/>
      <c r="K191" s="1177"/>
      <c r="L191" s="1178"/>
    </row>
    <row r="192" spans="2:12" ht="15" hidden="1" customHeight="1" x14ac:dyDescent="0.25">
      <c r="B192" s="1176"/>
      <c r="C192" s="1177"/>
      <c r="D192" s="1177"/>
      <c r="E192" s="1177"/>
      <c r="F192" s="1177"/>
      <c r="G192" s="1177"/>
      <c r="H192" s="1177"/>
      <c r="I192" s="1177"/>
      <c r="J192" s="1177"/>
      <c r="K192" s="1177"/>
      <c r="L192" s="1178"/>
    </row>
    <row r="193" spans="2:12" ht="15" hidden="1" customHeight="1" x14ac:dyDescent="0.25">
      <c r="B193" s="1176"/>
      <c r="C193" s="1177"/>
      <c r="D193" s="1177"/>
      <c r="E193" s="1177"/>
      <c r="F193" s="1177"/>
      <c r="G193" s="1177"/>
      <c r="H193" s="1177"/>
      <c r="I193" s="1177"/>
      <c r="J193" s="1177"/>
      <c r="K193" s="1177"/>
      <c r="L193" s="1178"/>
    </row>
    <row r="194" spans="2:12" ht="15" hidden="1" customHeight="1" x14ac:dyDescent="0.25">
      <c r="B194" s="1176"/>
      <c r="C194" s="1177"/>
      <c r="D194" s="1177"/>
      <c r="E194" s="1177"/>
      <c r="F194" s="1177"/>
      <c r="G194" s="1177"/>
      <c r="H194" s="1177"/>
      <c r="I194" s="1177"/>
      <c r="J194" s="1177"/>
      <c r="K194" s="1177"/>
      <c r="L194" s="1178"/>
    </row>
    <row r="195" spans="2:12" ht="15" hidden="1" customHeight="1" x14ac:dyDescent="0.25">
      <c r="B195" s="1176"/>
      <c r="C195" s="1177"/>
      <c r="D195" s="1177"/>
      <c r="E195" s="1177"/>
      <c r="F195" s="1177"/>
      <c r="G195" s="1177"/>
      <c r="H195" s="1177"/>
      <c r="I195" s="1177"/>
      <c r="J195" s="1177"/>
      <c r="K195" s="1177"/>
      <c r="L195" s="1178"/>
    </row>
    <row r="196" spans="2:12" ht="15" hidden="1" customHeight="1" x14ac:dyDescent="0.25">
      <c r="B196" s="1176"/>
      <c r="C196" s="1177"/>
      <c r="D196" s="1177"/>
      <c r="E196" s="1177"/>
      <c r="F196" s="1177"/>
      <c r="G196" s="1177"/>
      <c r="H196" s="1177"/>
      <c r="I196" s="1177"/>
      <c r="J196" s="1177"/>
      <c r="K196" s="1177"/>
      <c r="L196" s="1178"/>
    </row>
    <row r="197" spans="2:12" ht="15" hidden="1" customHeight="1" x14ac:dyDescent="0.25">
      <c r="B197" s="1176"/>
      <c r="C197" s="1177"/>
      <c r="D197" s="1177"/>
      <c r="E197" s="1177"/>
      <c r="F197" s="1177"/>
      <c r="G197" s="1177"/>
      <c r="H197" s="1177"/>
      <c r="I197" s="1177"/>
      <c r="J197" s="1177"/>
      <c r="K197" s="1177"/>
      <c r="L197" s="1178"/>
    </row>
    <row r="198" spans="2:12" ht="26.25" customHeight="1" x14ac:dyDescent="0.25">
      <c r="B198" s="996" t="s">
        <v>547</v>
      </c>
      <c r="C198" s="997"/>
      <c r="D198" s="997"/>
      <c r="E198" s="997"/>
      <c r="F198" s="997"/>
      <c r="G198" s="998"/>
      <c r="H198" s="996"/>
      <c r="I198" s="997"/>
      <c r="J198" s="997"/>
      <c r="K198" s="997"/>
      <c r="L198" s="998"/>
    </row>
    <row r="199" spans="2:12" ht="26.25" customHeight="1" x14ac:dyDescent="0.25">
      <c r="B199" s="999"/>
      <c r="C199" s="1000"/>
      <c r="D199" s="1000"/>
      <c r="E199" s="1000"/>
      <c r="F199" s="1000"/>
      <c r="G199" s="1001"/>
      <c r="H199" s="999"/>
      <c r="I199" s="1000"/>
      <c r="J199" s="1000"/>
      <c r="K199" s="1000"/>
      <c r="L199" s="1001"/>
    </row>
    <row r="200" spans="2:12" ht="26.25" customHeight="1" x14ac:dyDescent="0.25">
      <c r="B200" s="999"/>
      <c r="C200" s="1000"/>
      <c r="D200" s="1000"/>
      <c r="E200" s="1000"/>
      <c r="F200" s="1000"/>
      <c r="G200" s="1001"/>
      <c r="H200" s="999"/>
      <c r="I200" s="1000"/>
      <c r="J200" s="1000"/>
      <c r="K200" s="1000"/>
      <c r="L200" s="1001"/>
    </row>
    <row r="201" spans="2:12" ht="26.25" customHeight="1" x14ac:dyDescent="0.25">
      <c r="B201" s="999"/>
      <c r="C201" s="1000"/>
      <c r="D201" s="1000"/>
      <c r="E201" s="1000"/>
      <c r="F201" s="1000"/>
      <c r="G201" s="1001"/>
      <c r="H201" s="999"/>
      <c r="I201" s="1000"/>
      <c r="J201" s="1000"/>
      <c r="K201" s="1000"/>
      <c r="L201" s="1001"/>
    </row>
    <row r="202" spans="2:12" ht="26.25" customHeight="1" x14ac:dyDescent="0.25">
      <c r="B202" s="999"/>
      <c r="C202" s="1000"/>
      <c r="D202" s="1000"/>
      <c r="E202" s="1000"/>
      <c r="F202" s="1000"/>
      <c r="G202" s="1001"/>
      <c r="H202" s="999"/>
      <c r="I202" s="1000"/>
      <c r="J202" s="1000"/>
      <c r="K202" s="1000"/>
      <c r="L202" s="1001"/>
    </row>
    <row r="203" spans="2:12" ht="26.25" customHeight="1" x14ac:dyDescent="0.25">
      <c r="B203" s="999"/>
      <c r="C203" s="1000"/>
      <c r="D203" s="1000"/>
      <c r="E203" s="1000"/>
      <c r="F203" s="1000"/>
      <c r="G203" s="1001"/>
      <c r="H203" s="999"/>
      <c r="I203" s="1000"/>
      <c r="J203" s="1000"/>
      <c r="K203" s="1000"/>
      <c r="L203" s="1001"/>
    </row>
    <row r="204" spans="2:12" ht="26.25" customHeight="1" x14ac:dyDescent="0.25">
      <c r="B204" s="999"/>
      <c r="C204" s="1000"/>
      <c r="D204" s="1000"/>
      <c r="E204" s="1000"/>
      <c r="F204" s="1000"/>
      <c r="G204" s="1001"/>
      <c r="H204" s="999"/>
      <c r="I204" s="1000"/>
      <c r="J204" s="1000"/>
      <c r="K204" s="1000"/>
      <c r="L204" s="1001"/>
    </row>
    <row r="205" spans="2:12" ht="26.25" customHeight="1" x14ac:dyDescent="0.25">
      <c r="B205" s="999"/>
      <c r="C205" s="1000"/>
      <c r="D205" s="1000"/>
      <c r="E205" s="1000"/>
      <c r="F205" s="1000"/>
      <c r="G205" s="1001"/>
      <c r="H205" s="999"/>
      <c r="I205" s="1000"/>
      <c r="J205" s="1000"/>
      <c r="K205" s="1000"/>
      <c r="L205" s="1001"/>
    </row>
    <row r="206" spans="2:12" ht="15" customHeight="1" x14ac:dyDescent="0.25">
      <c r="B206" s="1150">
        <v>23</v>
      </c>
      <c r="C206" s="1151"/>
      <c r="D206" s="1151"/>
      <c r="E206" s="1151"/>
      <c r="F206" s="1151"/>
      <c r="G206" s="1152"/>
      <c r="H206" s="1150">
        <v>24</v>
      </c>
      <c r="I206" s="1151"/>
      <c r="J206" s="1151"/>
      <c r="K206" s="1151"/>
      <c r="L206" s="1152"/>
    </row>
    <row r="207" spans="2:12" ht="15.75" thickBot="1" x14ac:dyDescent="0.3">
      <c r="B207" s="1153"/>
      <c r="C207" s="1154"/>
      <c r="D207" s="1154"/>
      <c r="E207" s="1154"/>
      <c r="F207" s="1154"/>
      <c r="G207" s="1155"/>
      <c r="H207" s="1153"/>
      <c r="I207" s="1154"/>
      <c r="J207" s="1154"/>
      <c r="K207" s="1154"/>
      <c r="L207" s="1155"/>
    </row>
    <row r="208" spans="2:12" ht="157.5" customHeight="1" thickBot="1" x14ac:dyDescent="0.3">
      <c r="B208" s="1158" t="s">
        <v>1226</v>
      </c>
      <c r="C208" s="1159"/>
      <c r="D208" s="1159"/>
      <c r="E208" s="1159"/>
      <c r="F208" s="1159"/>
      <c r="G208" s="1159"/>
      <c r="H208" s="1159"/>
      <c r="I208" s="1159"/>
      <c r="J208" s="1159"/>
      <c r="K208" s="1159"/>
      <c r="L208" s="1160"/>
    </row>
    <row r="209" spans="2:12" ht="25.5" customHeight="1" x14ac:dyDescent="0.25">
      <c r="B209" s="996" t="s">
        <v>547</v>
      </c>
      <c r="C209" s="997"/>
      <c r="D209" s="997"/>
      <c r="E209" s="997"/>
      <c r="F209" s="997"/>
      <c r="G209" s="998"/>
      <c r="H209" s="996" t="s">
        <v>548</v>
      </c>
      <c r="I209" s="997"/>
      <c r="J209" s="997"/>
      <c r="K209" s="997"/>
      <c r="L209" s="998"/>
    </row>
    <row r="210" spans="2:12" ht="25.5" customHeight="1" x14ac:dyDescent="0.25">
      <c r="B210" s="999"/>
      <c r="C210" s="1000"/>
      <c r="D210" s="1000"/>
      <c r="E210" s="1000"/>
      <c r="F210" s="1000"/>
      <c r="G210" s="1001"/>
      <c r="H210" s="999"/>
      <c r="I210" s="1000"/>
      <c r="J210" s="1000"/>
      <c r="K210" s="1000"/>
      <c r="L210" s="1001"/>
    </row>
    <row r="211" spans="2:12" ht="25.5" customHeight="1" x14ac:dyDescent="0.25">
      <c r="B211" s="999"/>
      <c r="C211" s="1000"/>
      <c r="D211" s="1000"/>
      <c r="E211" s="1000"/>
      <c r="F211" s="1000"/>
      <c r="G211" s="1001"/>
      <c r="H211" s="999"/>
      <c r="I211" s="1000"/>
      <c r="J211" s="1000"/>
      <c r="K211" s="1000"/>
      <c r="L211" s="1001"/>
    </row>
    <row r="212" spans="2:12" ht="25.5" customHeight="1" x14ac:dyDescent="0.25">
      <c r="B212" s="999"/>
      <c r="C212" s="1000"/>
      <c r="D212" s="1000"/>
      <c r="E212" s="1000"/>
      <c r="F212" s="1000"/>
      <c r="G212" s="1001"/>
      <c r="H212" s="999"/>
      <c r="I212" s="1000"/>
      <c r="J212" s="1000"/>
      <c r="K212" s="1000"/>
      <c r="L212" s="1001"/>
    </row>
    <row r="213" spans="2:12" ht="25.5" customHeight="1" x14ac:dyDescent="0.25">
      <c r="B213" s="999"/>
      <c r="C213" s="1000"/>
      <c r="D213" s="1000"/>
      <c r="E213" s="1000"/>
      <c r="F213" s="1000"/>
      <c r="G213" s="1001"/>
      <c r="H213" s="999"/>
      <c r="I213" s="1000"/>
      <c r="J213" s="1000"/>
      <c r="K213" s="1000"/>
      <c r="L213" s="1001"/>
    </row>
    <row r="214" spans="2:12" ht="25.5" customHeight="1" x14ac:dyDescent="0.25">
      <c r="B214" s="999"/>
      <c r="C214" s="1000"/>
      <c r="D214" s="1000"/>
      <c r="E214" s="1000"/>
      <c r="F214" s="1000"/>
      <c r="G214" s="1001"/>
      <c r="H214" s="999"/>
      <c r="I214" s="1000"/>
      <c r="J214" s="1000"/>
      <c r="K214" s="1000"/>
      <c r="L214" s="1001"/>
    </row>
    <row r="215" spans="2:12" ht="25.5" customHeight="1" x14ac:dyDescent="0.25">
      <c r="B215" s="999"/>
      <c r="C215" s="1000"/>
      <c r="D215" s="1000"/>
      <c r="E215" s="1000"/>
      <c r="F215" s="1000"/>
      <c r="G215" s="1001"/>
      <c r="H215" s="999"/>
      <c r="I215" s="1000"/>
      <c r="J215" s="1000"/>
      <c r="K215" s="1000"/>
      <c r="L215" s="1001"/>
    </row>
    <row r="216" spans="2:12" ht="25.5" customHeight="1" x14ac:dyDescent="0.25">
      <c r="B216" s="999"/>
      <c r="C216" s="1000"/>
      <c r="D216" s="1000"/>
      <c r="E216" s="1000"/>
      <c r="F216" s="1000"/>
      <c r="G216" s="1001"/>
      <c r="H216" s="999"/>
      <c r="I216" s="1000"/>
      <c r="J216" s="1000"/>
      <c r="K216" s="1000"/>
      <c r="L216" s="1001"/>
    </row>
    <row r="217" spans="2:12" ht="15" customHeight="1" x14ac:dyDescent="0.25">
      <c r="B217" s="1150">
        <v>25</v>
      </c>
      <c r="C217" s="1151"/>
      <c r="D217" s="1151"/>
      <c r="E217" s="1151"/>
      <c r="F217" s="1151"/>
      <c r="G217" s="1152"/>
      <c r="H217" s="1150">
        <v>26</v>
      </c>
      <c r="I217" s="1151"/>
      <c r="J217" s="1151"/>
      <c r="K217" s="1151"/>
      <c r="L217" s="1152"/>
    </row>
    <row r="218" spans="2:12" ht="15.75" thickBot="1" x14ac:dyDescent="0.3">
      <c r="B218" s="1153"/>
      <c r="C218" s="1154"/>
      <c r="D218" s="1154"/>
      <c r="E218" s="1154"/>
      <c r="F218" s="1154"/>
      <c r="G218" s="1155"/>
      <c r="H218" s="1153"/>
      <c r="I218" s="1154"/>
      <c r="J218" s="1154"/>
      <c r="K218" s="1154"/>
      <c r="L218" s="1155"/>
    </row>
    <row r="219" spans="2:12" ht="24.75" customHeight="1" x14ac:dyDescent="0.25">
      <c r="B219" s="996" t="s">
        <v>547</v>
      </c>
      <c r="C219" s="997"/>
      <c r="D219" s="997"/>
      <c r="E219" s="997"/>
      <c r="F219" s="997"/>
      <c r="G219" s="998"/>
      <c r="H219" s="996" t="s">
        <v>548</v>
      </c>
      <c r="I219" s="997"/>
      <c r="J219" s="997"/>
      <c r="K219" s="997"/>
      <c r="L219" s="998"/>
    </row>
    <row r="220" spans="2:12" ht="24.75" customHeight="1" x14ac:dyDescent="0.25">
      <c r="B220" s="999"/>
      <c r="C220" s="1000"/>
      <c r="D220" s="1000"/>
      <c r="E220" s="1000"/>
      <c r="F220" s="1000"/>
      <c r="G220" s="1001"/>
      <c r="H220" s="999"/>
      <c r="I220" s="1000"/>
      <c r="J220" s="1000"/>
      <c r="K220" s="1000"/>
      <c r="L220" s="1001"/>
    </row>
    <row r="221" spans="2:12" ht="24.75" customHeight="1" x14ac:dyDescent="0.25">
      <c r="B221" s="999"/>
      <c r="C221" s="1000"/>
      <c r="D221" s="1000"/>
      <c r="E221" s="1000"/>
      <c r="F221" s="1000"/>
      <c r="G221" s="1001"/>
      <c r="H221" s="999"/>
      <c r="I221" s="1000"/>
      <c r="J221" s="1000"/>
      <c r="K221" s="1000"/>
      <c r="L221" s="1001"/>
    </row>
    <row r="222" spans="2:12" ht="24.75" customHeight="1" x14ac:dyDescent="0.25">
      <c r="B222" s="999"/>
      <c r="C222" s="1000"/>
      <c r="D222" s="1000"/>
      <c r="E222" s="1000"/>
      <c r="F222" s="1000"/>
      <c r="G222" s="1001"/>
      <c r="H222" s="999"/>
      <c r="I222" s="1000"/>
      <c r="J222" s="1000"/>
      <c r="K222" s="1000"/>
      <c r="L222" s="1001"/>
    </row>
    <row r="223" spans="2:12" ht="24.75" customHeight="1" x14ac:dyDescent="0.25">
      <c r="B223" s="999"/>
      <c r="C223" s="1000"/>
      <c r="D223" s="1000"/>
      <c r="E223" s="1000"/>
      <c r="F223" s="1000"/>
      <c r="G223" s="1001"/>
      <c r="H223" s="999"/>
      <c r="I223" s="1000"/>
      <c r="J223" s="1000"/>
      <c r="K223" s="1000"/>
      <c r="L223" s="1001"/>
    </row>
    <row r="224" spans="2:12" ht="24.75" customHeight="1" x14ac:dyDescent="0.25">
      <c r="B224" s="999"/>
      <c r="C224" s="1000"/>
      <c r="D224" s="1000"/>
      <c r="E224" s="1000"/>
      <c r="F224" s="1000"/>
      <c r="G224" s="1001"/>
      <c r="H224" s="999"/>
      <c r="I224" s="1000"/>
      <c r="J224" s="1000"/>
      <c r="K224" s="1000"/>
      <c r="L224" s="1001"/>
    </row>
    <row r="225" spans="2:12" ht="24.75" customHeight="1" x14ac:dyDescent="0.25">
      <c r="B225" s="999"/>
      <c r="C225" s="1000"/>
      <c r="D225" s="1000"/>
      <c r="E225" s="1000"/>
      <c r="F225" s="1000"/>
      <c r="G225" s="1001"/>
      <c r="H225" s="999"/>
      <c r="I225" s="1000"/>
      <c r="J225" s="1000"/>
      <c r="K225" s="1000"/>
      <c r="L225" s="1001"/>
    </row>
    <row r="226" spans="2:12" ht="24.75" customHeight="1" x14ac:dyDescent="0.25">
      <c r="B226" s="999"/>
      <c r="C226" s="1000"/>
      <c r="D226" s="1000"/>
      <c r="E226" s="1000"/>
      <c r="F226" s="1000"/>
      <c r="G226" s="1001"/>
      <c r="H226" s="999"/>
      <c r="I226" s="1000"/>
      <c r="J226" s="1000"/>
      <c r="K226" s="1000"/>
      <c r="L226" s="1001"/>
    </row>
    <row r="227" spans="2:12" ht="15" customHeight="1" x14ac:dyDescent="0.25">
      <c r="B227" s="1150">
        <v>27</v>
      </c>
      <c r="C227" s="1151"/>
      <c r="D227" s="1151"/>
      <c r="E227" s="1151"/>
      <c r="F227" s="1151"/>
      <c r="G227" s="1152"/>
      <c r="H227" s="1150">
        <v>28</v>
      </c>
      <c r="I227" s="1151"/>
      <c r="J227" s="1151"/>
      <c r="K227" s="1151"/>
      <c r="L227" s="1152"/>
    </row>
    <row r="228" spans="2:12" ht="15.75" thickBot="1" x14ac:dyDescent="0.3">
      <c r="B228" s="1153"/>
      <c r="C228" s="1154"/>
      <c r="D228" s="1154"/>
      <c r="E228" s="1154"/>
      <c r="F228" s="1154"/>
      <c r="G228" s="1155"/>
      <c r="H228" s="1153"/>
      <c r="I228" s="1154"/>
      <c r="J228" s="1154"/>
      <c r="K228" s="1154"/>
      <c r="L228" s="1155"/>
    </row>
    <row r="229" spans="2:12" ht="63" customHeight="1" thickBot="1" x14ac:dyDescent="0.3">
      <c r="B229" s="1173" t="s">
        <v>1227</v>
      </c>
      <c r="C229" s="1174"/>
      <c r="D229" s="1174"/>
      <c r="E229" s="1174"/>
      <c r="F229" s="1174"/>
      <c r="G229" s="1174"/>
      <c r="H229" s="1174"/>
      <c r="I229" s="1174"/>
      <c r="J229" s="1174"/>
      <c r="K229" s="1174"/>
      <c r="L229" s="1175"/>
    </row>
    <row r="230" spans="2:12" ht="26.25" customHeight="1" x14ac:dyDescent="0.25">
      <c r="B230" s="996" t="s">
        <v>547</v>
      </c>
      <c r="C230" s="997"/>
      <c r="D230" s="997"/>
      <c r="E230" s="997"/>
      <c r="F230" s="997"/>
      <c r="G230" s="998"/>
      <c r="H230" s="996" t="s">
        <v>548</v>
      </c>
      <c r="I230" s="997"/>
      <c r="J230" s="997"/>
      <c r="K230" s="997"/>
      <c r="L230" s="998"/>
    </row>
    <row r="231" spans="2:12" ht="26.25" customHeight="1" x14ac:dyDescent="0.25">
      <c r="B231" s="999"/>
      <c r="C231" s="1000"/>
      <c r="D231" s="1000"/>
      <c r="E231" s="1000"/>
      <c r="F231" s="1000"/>
      <c r="G231" s="1001"/>
      <c r="H231" s="999"/>
      <c r="I231" s="1000"/>
      <c r="J231" s="1000"/>
      <c r="K231" s="1000"/>
      <c r="L231" s="1001"/>
    </row>
    <row r="232" spans="2:12" ht="26.25" customHeight="1" x14ac:dyDescent="0.25">
      <c r="B232" s="999"/>
      <c r="C232" s="1000"/>
      <c r="D232" s="1000"/>
      <c r="E232" s="1000"/>
      <c r="F232" s="1000"/>
      <c r="G232" s="1001"/>
      <c r="H232" s="999"/>
      <c r="I232" s="1000"/>
      <c r="J232" s="1000"/>
      <c r="K232" s="1000"/>
      <c r="L232" s="1001"/>
    </row>
    <row r="233" spans="2:12" ht="26.25" customHeight="1" x14ac:dyDescent="0.25">
      <c r="B233" s="999"/>
      <c r="C233" s="1000"/>
      <c r="D233" s="1000"/>
      <c r="E233" s="1000"/>
      <c r="F233" s="1000"/>
      <c r="G233" s="1001"/>
      <c r="H233" s="999"/>
      <c r="I233" s="1000"/>
      <c r="J233" s="1000"/>
      <c r="K233" s="1000"/>
      <c r="L233" s="1001"/>
    </row>
    <row r="234" spans="2:12" ht="26.25" customHeight="1" x14ac:dyDescent="0.25">
      <c r="B234" s="999"/>
      <c r="C234" s="1000"/>
      <c r="D234" s="1000"/>
      <c r="E234" s="1000"/>
      <c r="F234" s="1000"/>
      <c r="G234" s="1001"/>
      <c r="H234" s="999"/>
      <c r="I234" s="1000"/>
      <c r="J234" s="1000"/>
      <c r="K234" s="1000"/>
      <c r="L234" s="1001"/>
    </row>
    <row r="235" spans="2:12" ht="26.25" customHeight="1" x14ac:dyDescent="0.25">
      <c r="B235" s="999"/>
      <c r="C235" s="1000"/>
      <c r="D235" s="1000"/>
      <c r="E235" s="1000"/>
      <c r="F235" s="1000"/>
      <c r="G235" s="1001"/>
      <c r="H235" s="999"/>
      <c r="I235" s="1000"/>
      <c r="J235" s="1000"/>
      <c r="K235" s="1000"/>
      <c r="L235" s="1001"/>
    </row>
    <row r="236" spans="2:12" ht="26.25" customHeight="1" x14ac:dyDescent="0.25">
      <c r="B236" s="999"/>
      <c r="C236" s="1000"/>
      <c r="D236" s="1000"/>
      <c r="E236" s="1000"/>
      <c r="F236" s="1000"/>
      <c r="G236" s="1001"/>
      <c r="H236" s="999"/>
      <c r="I236" s="1000"/>
      <c r="J236" s="1000"/>
      <c r="K236" s="1000"/>
      <c r="L236" s="1001"/>
    </row>
    <row r="237" spans="2:12" ht="26.25" customHeight="1" x14ac:dyDescent="0.25">
      <c r="B237" s="999"/>
      <c r="C237" s="1000"/>
      <c r="D237" s="1000"/>
      <c r="E237" s="1000"/>
      <c r="F237" s="1000"/>
      <c r="G237" s="1001"/>
      <c r="H237" s="999"/>
      <c r="I237" s="1000"/>
      <c r="J237" s="1000"/>
      <c r="K237" s="1000"/>
      <c r="L237" s="1001"/>
    </row>
    <row r="238" spans="2:12" ht="15" customHeight="1" x14ac:dyDescent="0.25">
      <c r="B238" s="1150">
        <v>29</v>
      </c>
      <c r="C238" s="1151"/>
      <c r="D238" s="1151"/>
      <c r="E238" s="1151"/>
      <c r="F238" s="1151"/>
      <c r="G238" s="1152"/>
      <c r="H238" s="1150">
        <v>30</v>
      </c>
      <c r="I238" s="1151"/>
      <c r="J238" s="1151"/>
      <c r="K238" s="1151"/>
      <c r="L238" s="1152"/>
    </row>
    <row r="239" spans="2:12" ht="15.75" thickBot="1" x14ac:dyDescent="0.3">
      <c r="B239" s="1153"/>
      <c r="C239" s="1154"/>
      <c r="D239" s="1154"/>
      <c r="E239" s="1154"/>
      <c r="F239" s="1154"/>
      <c r="G239" s="1155"/>
      <c r="H239" s="1153"/>
      <c r="I239" s="1154"/>
      <c r="J239" s="1154"/>
      <c r="K239" s="1154"/>
      <c r="L239" s="1155"/>
    </row>
    <row r="240" spans="2:12" ht="24.75" customHeight="1" x14ac:dyDescent="0.25">
      <c r="B240" s="996" t="s">
        <v>1228</v>
      </c>
      <c r="C240" s="997"/>
      <c r="D240" s="997"/>
      <c r="E240" s="997"/>
      <c r="F240" s="997"/>
      <c r="G240" s="998"/>
      <c r="H240" s="996" t="s">
        <v>548</v>
      </c>
      <c r="I240" s="997"/>
      <c r="J240" s="997"/>
      <c r="K240" s="997"/>
      <c r="L240" s="998"/>
    </row>
    <row r="241" spans="2:12" ht="24.75" customHeight="1" x14ac:dyDescent="0.25">
      <c r="B241" s="999"/>
      <c r="C241" s="1000"/>
      <c r="D241" s="1000"/>
      <c r="E241" s="1000"/>
      <c r="F241" s="1000"/>
      <c r="G241" s="1001"/>
      <c r="H241" s="999"/>
      <c r="I241" s="1000"/>
      <c r="J241" s="1000"/>
      <c r="K241" s="1000"/>
      <c r="L241" s="1001"/>
    </row>
    <row r="242" spans="2:12" ht="24.75" customHeight="1" x14ac:dyDescent="0.25">
      <c r="B242" s="999"/>
      <c r="C242" s="1000"/>
      <c r="D242" s="1000"/>
      <c r="E242" s="1000"/>
      <c r="F242" s="1000"/>
      <c r="G242" s="1001"/>
      <c r="H242" s="999"/>
      <c r="I242" s="1000"/>
      <c r="J242" s="1000"/>
      <c r="K242" s="1000"/>
      <c r="L242" s="1001"/>
    </row>
    <row r="243" spans="2:12" ht="24.75" customHeight="1" x14ac:dyDescent="0.25">
      <c r="B243" s="999"/>
      <c r="C243" s="1000"/>
      <c r="D243" s="1000"/>
      <c r="E243" s="1000"/>
      <c r="F243" s="1000"/>
      <c r="G243" s="1001"/>
      <c r="H243" s="999"/>
      <c r="I243" s="1000"/>
      <c r="J243" s="1000"/>
      <c r="K243" s="1000"/>
      <c r="L243" s="1001"/>
    </row>
    <row r="244" spans="2:12" ht="24.75" customHeight="1" x14ac:dyDescent="0.25">
      <c r="B244" s="999"/>
      <c r="C244" s="1000"/>
      <c r="D244" s="1000"/>
      <c r="E244" s="1000"/>
      <c r="F244" s="1000"/>
      <c r="G244" s="1001"/>
      <c r="H244" s="999"/>
      <c r="I244" s="1000"/>
      <c r="J244" s="1000"/>
      <c r="K244" s="1000"/>
      <c r="L244" s="1001"/>
    </row>
    <row r="245" spans="2:12" ht="24.75" customHeight="1" x14ac:dyDescent="0.25">
      <c r="B245" s="999"/>
      <c r="C245" s="1000"/>
      <c r="D245" s="1000"/>
      <c r="E245" s="1000"/>
      <c r="F245" s="1000"/>
      <c r="G245" s="1001"/>
      <c r="H245" s="999"/>
      <c r="I245" s="1000"/>
      <c r="J245" s="1000"/>
      <c r="K245" s="1000"/>
      <c r="L245" s="1001"/>
    </row>
    <row r="246" spans="2:12" ht="24.75" customHeight="1" x14ac:dyDescent="0.25">
      <c r="B246" s="999"/>
      <c r="C246" s="1000"/>
      <c r="D246" s="1000"/>
      <c r="E246" s="1000"/>
      <c r="F246" s="1000"/>
      <c r="G246" s="1001"/>
      <c r="H246" s="999"/>
      <c r="I246" s="1000"/>
      <c r="J246" s="1000"/>
      <c r="K246" s="1000"/>
      <c r="L246" s="1001"/>
    </row>
    <row r="247" spans="2:12" ht="24.75" customHeight="1" x14ac:dyDescent="0.25">
      <c r="B247" s="999"/>
      <c r="C247" s="1000"/>
      <c r="D247" s="1000"/>
      <c r="E247" s="1000"/>
      <c r="F247" s="1000"/>
      <c r="G247" s="1001"/>
      <c r="H247" s="999"/>
      <c r="I247" s="1000"/>
      <c r="J247" s="1000"/>
      <c r="K247" s="1000"/>
      <c r="L247" s="1001"/>
    </row>
    <row r="248" spans="2:12" ht="15" customHeight="1" x14ac:dyDescent="0.25">
      <c r="B248" s="1150">
        <v>31</v>
      </c>
      <c r="C248" s="1151"/>
      <c r="D248" s="1151"/>
      <c r="E248" s="1151"/>
      <c r="F248" s="1151"/>
      <c r="G248" s="1152"/>
      <c r="H248" s="1150">
        <v>32</v>
      </c>
      <c r="I248" s="1151"/>
      <c r="J248" s="1151"/>
      <c r="K248" s="1151"/>
      <c r="L248" s="1152"/>
    </row>
    <row r="249" spans="2:12" ht="15.75" thickBot="1" x14ac:dyDescent="0.3">
      <c r="B249" s="1153"/>
      <c r="C249" s="1154"/>
      <c r="D249" s="1154"/>
      <c r="E249" s="1154"/>
      <c r="F249" s="1154"/>
      <c r="G249" s="1155"/>
      <c r="H249" s="1153"/>
      <c r="I249" s="1154"/>
      <c r="J249" s="1154"/>
      <c r="K249" s="1154"/>
      <c r="L249" s="1155"/>
    </row>
    <row r="250" spans="2:12" ht="83.25" customHeight="1" thickBot="1" x14ac:dyDescent="0.3">
      <c r="B250" s="1172" t="s">
        <v>1229</v>
      </c>
      <c r="C250" s="1159"/>
      <c r="D250" s="1159"/>
      <c r="E250" s="1159"/>
      <c r="F250" s="1159"/>
      <c r="G250" s="1159"/>
      <c r="H250" s="1159"/>
      <c r="I250" s="1159"/>
      <c r="J250" s="1159"/>
      <c r="K250" s="1159"/>
      <c r="L250" s="1160"/>
    </row>
    <row r="251" spans="2:12" ht="26.25" customHeight="1" x14ac:dyDescent="0.25">
      <c r="B251" s="1169"/>
      <c r="C251" s="1169"/>
      <c r="D251" s="1169"/>
      <c r="E251" s="1169"/>
      <c r="F251" s="1169"/>
      <c r="G251" s="1169"/>
      <c r="H251" s="1169"/>
      <c r="I251" s="1169"/>
      <c r="J251" s="1169"/>
      <c r="K251" s="1169"/>
      <c r="L251" s="1169"/>
    </row>
    <row r="252" spans="2:12" ht="26.25" customHeight="1" x14ac:dyDescent="0.25">
      <c r="B252" s="1168"/>
      <c r="C252" s="1168"/>
      <c r="D252" s="1168"/>
      <c r="E252" s="1168"/>
      <c r="F252" s="1168"/>
      <c r="G252" s="1168"/>
      <c r="H252" s="1168"/>
      <c r="I252" s="1168"/>
      <c r="J252" s="1168"/>
      <c r="K252" s="1168"/>
      <c r="L252" s="1168"/>
    </row>
    <row r="253" spans="2:12" ht="26.25" customHeight="1" x14ac:dyDescent="0.25">
      <c r="B253" s="1168"/>
      <c r="C253" s="1168"/>
      <c r="D253" s="1168"/>
      <c r="E253" s="1168"/>
      <c r="F253" s="1168"/>
      <c r="G253" s="1168"/>
      <c r="H253" s="1168"/>
      <c r="I253" s="1168"/>
      <c r="J253" s="1168"/>
      <c r="K253" s="1168"/>
      <c r="L253" s="1168"/>
    </row>
    <row r="254" spans="2:12" ht="26.25" customHeight="1" x14ac:dyDescent="0.25">
      <c r="B254" s="1168"/>
      <c r="C254" s="1168"/>
      <c r="D254" s="1168"/>
      <c r="E254" s="1168"/>
      <c r="F254" s="1168"/>
      <c r="G254" s="1168"/>
      <c r="H254" s="1168"/>
      <c r="I254" s="1168"/>
      <c r="J254" s="1168"/>
      <c r="K254" s="1168"/>
      <c r="L254" s="1168"/>
    </row>
    <row r="255" spans="2:12" ht="26.25" customHeight="1" x14ac:dyDescent="0.25">
      <c r="B255" s="1168"/>
      <c r="C255" s="1168"/>
      <c r="D255" s="1168"/>
      <c r="E255" s="1168"/>
      <c r="F255" s="1168"/>
      <c r="G255" s="1168"/>
      <c r="H255" s="1168"/>
      <c r="I255" s="1168"/>
      <c r="J255" s="1168"/>
      <c r="K255" s="1168"/>
      <c r="L255" s="1168"/>
    </row>
    <row r="256" spans="2:12" ht="26.25" customHeight="1" x14ac:dyDescent="0.25">
      <c r="B256" s="1168"/>
      <c r="C256" s="1168"/>
      <c r="D256" s="1168"/>
      <c r="E256" s="1168"/>
      <c r="F256" s="1168"/>
      <c r="G256" s="1168"/>
      <c r="H256" s="1168"/>
      <c r="I256" s="1168"/>
      <c r="J256" s="1168"/>
      <c r="K256" s="1168"/>
      <c r="L256" s="1168"/>
    </row>
    <row r="257" spans="2:12" ht="26.25" customHeight="1" x14ac:dyDescent="0.25">
      <c r="B257" s="1168"/>
      <c r="C257" s="1168"/>
      <c r="D257" s="1168"/>
      <c r="E257" s="1168"/>
      <c r="F257" s="1168"/>
      <c r="G257" s="1168"/>
      <c r="H257" s="1168"/>
      <c r="I257" s="1168"/>
      <c r="J257" s="1168"/>
      <c r="K257" s="1168"/>
      <c r="L257" s="1168"/>
    </row>
    <row r="258" spans="2:12" ht="26.25" customHeight="1" x14ac:dyDescent="0.25">
      <c r="B258" s="1168"/>
      <c r="C258" s="1168"/>
      <c r="D258" s="1168"/>
      <c r="E258" s="1168"/>
      <c r="F258" s="1168"/>
      <c r="G258" s="1168"/>
      <c r="H258" s="1168"/>
      <c r="I258" s="1168"/>
      <c r="J258" s="1168"/>
      <c r="K258" s="1168"/>
      <c r="L258" s="1168"/>
    </row>
    <row r="259" spans="2:12" ht="21" customHeight="1" x14ac:dyDescent="0.25">
      <c r="B259" s="1150">
        <v>33</v>
      </c>
      <c r="C259" s="1151"/>
      <c r="D259" s="1151"/>
      <c r="E259" s="1151"/>
      <c r="F259" s="1151"/>
      <c r="G259" s="1152"/>
      <c r="H259" s="1150">
        <v>34</v>
      </c>
      <c r="I259" s="1151"/>
      <c r="J259" s="1151"/>
      <c r="K259" s="1151"/>
      <c r="L259" s="1152"/>
    </row>
    <row r="260" spans="2:12" ht="21" customHeight="1" x14ac:dyDescent="0.25">
      <c r="B260" s="1150"/>
      <c r="C260" s="1151"/>
      <c r="D260" s="1151"/>
      <c r="E260" s="1151"/>
      <c r="F260" s="1151"/>
      <c r="G260" s="1152"/>
      <c r="H260" s="1150"/>
      <c r="I260" s="1151"/>
      <c r="J260" s="1151"/>
      <c r="K260" s="1151"/>
      <c r="L260" s="1152"/>
    </row>
    <row r="261" spans="2:12" ht="26.25" customHeight="1" x14ac:dyDescent="0.25">
      <c r="B261" s="1168"/>
      <c r="C261" s="1168"/>
      <c r="D261" s="1168"/>
      <c r="E261" s="1168"/>
      <c r="F261" s="1168"/>
      <c r="G261" s="1168"/>
      <c r="H261" s="1168"/>
      <c r="I261" s="1168"/>
      <c r="J261" s="1168"/>
      <c r="K261" s="1168"/>
      <c r="L261" s="1168"/>
    </row>
    <row r="262" spans="2:12" ht="26.25" customHeight="1" x14ac:dyDescent="0.25">
      <c r="B262" s="1168"/>
      <c r="C262" s="1168"/>
      <c r="D262" s="1168"/>
      <c r="E262" s="1168"/>
      <c r="F262" s="1168"/>
      <c r="G262" s="1168"/>
      <c r="H262" s="1168"/>
      <c r="I262" s="1168"/>
      <c r="J262" s="1168"/>
      <c r="K262" s="1168"/>
      <c r="L262" s="1168"/>
    </row>
    <row r="263" spans="2:12" ht="26.25" customHeight="1" x14ac:dyDescent="0.25">
      <c r="B263" s="1168"/>
      <c r="C263" s="1168"/>
      <c r="D263" s="1168"/>
      <c r="E263" s="1168"/>
      <c r="F263" s="1168"/>
      <c r="G263" s="1168"/>
      <c r="H263" s="1168"/>
      <c r="I263" s="1168"/>
      <c r="J263" s="1168"/>
      <c r="K263" s="1168"/>
      <c r="L263" s="1168"/>
    </row>
    <row r="264" spans="2:12" ht="26.25" customHeight="1" x14ac:dyDescent="0.25">
      <c r="B264" s="1168"/>
      <c r="C264" s="1168"/>
      <c r="D264" s="1168"/>
      <c r="E264" s="1168"/>
      <c r="F264" s="1168"/>
      <c r="G264" s="1168"/>
      <c r="H264" s="1168"/>
      <c r="I264" s="1168"/>
      <c r="J264" s="1168"/>
      <c r="K264" s="1168"/>
      <c r="L264" s="1168"/>
    </row>
    <row r="265" spans="2:12" ht="26.25" customHeight="1" x14ac:dyDescent="0.25">
      <c r="B265" s="1168"/>
      <c r="C265" s="1168"/>
      <c r="D265" s="1168"/>
      <c r="E265" s="1168"/>
      <c r="F265" s="1168"/>
      <c r="G265" s="1168"/>
      <c r="H265" s="1168"/>
      <c r="I265" s="1168"/>
      <c r="J265" s="1168"/>
      <c r="K265" s="1168"/>
      <c r="L265" s="1168"/>
    </row>
    <row r="266" spans="2:12" ht="26.25" customHeight="1" x14ac:dyDescent="0.25">
      <c r="B266" s="1168"/>
      <c r="C266" s="1168"/>
      <c r="D266" s="1168"/>
      <c r="E266" s="1168"/>
      <c r="F266" s="1168"/>
      <c r="G266" s="1168"/>
      <c r="H266" s="1168"/>
      <c r="I266" s="1168"/>
      <c r="J266" s="1168"/>
      <c r="K266" s="1168"/>
      <c r="L266" s="1168"/>
    </row>
    <row r="267" spans="2:12" ht="26.25" customHeight="1" x14ac:dyDescent="0.25">
      <c r="B267" s="1168"/>
      <c r="C267" s="1168"/>
      <c r="D267" s="1168"/>
      <c r="E267" s="1168"/>
      <c r="F267" s="1168"/>
      <c r="G267" s="1168"/>
      <c r="H267" s="1168"/>
      <c r="I267" s="1168"/>
      <c r="J267" s="1168"/>
      <c r="K267" s="1168"/>
      <c r="L267" s="1168"/>
    </row>
    <row r="268" spans="2:12" ht="26.25" customHeight="1" x14ac:dyDescent="0.25">
      <c r="B268" s="1168"/>
      <c r="C268" s="1168"/>
      <c r="D268" s="1168"/>
      <c r="E268" s="1168"/>
      <c r="F268" s="1168"/>
      <c r="G268" s="1168"/>
      <c r="H268" s="1168"/>
      <c r="I268" s="1168"/>
      <c r="J268" s="1168"/>
      <c r="K268" s="1168"/>
      <c r="L268" s="1168"/>
    </row>
    <row r="269" spans="2:12" ht="21" customHeight="1" x14ac:dyDescent="0.25">
      <c r="B269" s="1150">
        <v>35</v>
      </c>
      <c r="C269" s="1151"/>
      <c r="D269" s="1151"/>
      <c r="E269" s="1151"/>
      <c r="F269" s="1151"/>
      <c r="G269" s="1152"/>
      <c r="H269" s="1150">
        <v>36</v>
      </c>
      <c r="I269" s="1151"/>
      <c r="J269" s="1151"/>
      <c r="K269" s="1151"/>
      <c r="L269" s="1152"/>
    </row>
    <row r="270" spans="2:12" ht="21" customHeight="1" x14ac:dyDescent="0.25">
      <c r="B270" s="1150"/>
      <c r="C270" s="1151"/>
      <c r="D270" s="1151"/>
      <c r="E270" s="1151"/>
      <c r="F270" s="1151"/>
      <c r="G270" s="1152"/>
      <c r="H270" s="1150"/>
      <c r="I270" s="1151"/>
      <c r="J270" s="1151"/>
      <c r="K270" s="1151"/>
      <c r="L270" s="1152"/>
    </row>
    <row r="271" spans="2:12" ht="26.25" customHeight="1" x14ac:dyDescent="0.25">
      <c r="B271" s="1168"/>
      <c r="C271" s="1168"/>
      <c r="D271" s="1168"/>
      <c r="E271" s="1168"/>
      <c r="F271" s="1168"/>
      <c r="G271" s="1168"/>
      <c r="H271" s="1168"/>
      <c r="I271" s="1168"/>
      <c r="J271" s="1168"/>
      <c r="K271" s="1168"/>
      <c r="L271" s="1168"/>
    </row>
    <row r="272" spans="2:12" ht="26.25" customHeight="1" x14ac:dyDescent="0.25">
      <c r="B272" s="1168"/>
      <c r="C272" s="1168"/>
      <c r="D272" s="1168"/>
      <c r="E272" s="1168"/>
      <c r="F272" s="1168"/>
      <c r="G272" s="1168"/>
      <c r="H272" s="1168"/>
      <c r="I272" s="1168"/>
      <c r="J272" s="1168"/>
      <c r="K272" s="1168"/>
      <c r="L272" s="1168"/>
    </row>
    <row r="273" spans="2:12" ht="26.25" customHeight="1" x14ac:dyDescent="0.25">
      <c r="B273" s="1168"/>
      <c r="C273" s="1168"/>
      <c r="D273" s="1168"/>
      <c r="E273" s="1168"/>
      <c r="F273" s="1168"/>
      <c r="G273" s="1168"/>
      <c r="H273" s="1168"/>
      <c r="I273" s="1168"/>
      <c r="J273" s="1168"/>
      <c r="K273" s="1168"/>
      <c r="L273" s="1168"/>
    </row>
    <row r="274" spans="2:12" ht="26.25" customHeight="1" x14ac:dyDescent="0.25">
      <c r="B274" s="1168"/>
      <c r="C274" s="1168"/>
      <c r="D274" s="1168"/>
      <c r="E274" s="1168"/>
      <c r="F274" s="1168"/>
      <c r="G274" s="1168"/>
      <c r="H274" s="1168"/>
      <c r="I274" s="1168"/>
      <c r="J274" s="1168"/>
      <c r="K274" s="1168"/>
      <c r="L274" s="1168"/>
    </row>
    <row r="275" spans="2:12" ht="26.25" customHeight="1" x14ac:dyDescent="0.25">
      <c r="B275" s="1168"/>
      <c r="C275" s="1168"/>
      <c r="D275" s="1168"/>
      <c r="E275" s="1168"/>
      <c r="F275" s="1168"/>
      <c r="G275" s="1168"/>
      <c r="H275" s="1168"/>
      <c r="I275" s="1168"/>
      <c r="J275" s="1168"/>
      <c r="K275" s="1168"/>
      <c r="L275" s="1168"/>
    </row>
    <row r="276" spans="2:12" ht="26.25" customHeight="1" x14ac:dyDescent="0.25">
      <c r="B276" s="1168"/>
      <c r="C276" s="1168"/>
      <c r="D276" s="1168"/>
      <c r="E276" s="1168"/>
      <c r="F276" s="1168"/>
      <c r="G276" s="1168"/>
      <c r="H276" s="1168"/>
      <c r="I276" s="1168"/>
      <c r="J276" s="1168"/>
      <c r="K276" s="1168"/>
      <c r="L276" s="1168"/>
    </row>
    <row r="277" spans="2:12" ht="26.25" customHeight="1" x14ac:dyDescent="0.25">
      <c r="B277" s="1168"/>
      <c r="C277" s="1168"/>
      <c r="D277" s="1168"/>
      <c r="E277" s="1168"/>
      <c r="F277" s="1168"/>
      <c r="G277" s="1168"/>
      <c r="H277" s="1168"/>
      <c r="I277" s="1168"/>
      <c r="J277" s="1168"/>
      <c r="K277" s="1168"/>
      <c r="L277" s="1168"/>
    </row>
    <row r="278" spans="2:12" ht="26.25" customHeight="1" x14ac:dyDescent="0.25">
      <c r="B278" s="1168"/>
      <c r="C278" s="1168"/>
      <c r="D278" s="1168"/>
      <c r="E278" s="1168"/>
      <c r="F278" s="1168"/>
      <c r="G278" s="1168"/>
      <c r="H278" s="1168"/>
      <c r="I278" s="1168"/>
      <c r="J278" s="1168"/>
      <c r="K278" s="1168"/>
      <c r="L278" s="1168"/>
    </row>
    <row r="279" spans="2:12" ht="21" customHeight="1" x14ac:dyDescent="0.25">
      <c r="B279" s="1150">
        <v>37</v>
      </c>
      <c r="C279" s="1151"/>
      <c r="D279" s="1151"/>
      <c r="E279" s="1151"/>
      <c r="F279" s="1151"/>
      <c r="G279" s="1152"/>
      <c r="H279" s="1150">
        <v>38</v>
      </c>
      <c r="I279" s="1151"/>
      <c r="J279" s="1151"/>
      <c r="K279" s="1151"/>
      <c r="L279" s="1152"/>
    </row>
    <row r="280" spans="2:12" ht="15.75" customHeight="1" x14ac:dyDescent="0.25">
      <c r="B280" s="1150"/>
      <c r="C280" s="1151"/>
      <c r="D280" s="1151"/>
      <c r="E280" s="1151"/>
      <c r="F280" s="1151"/>
      <c r="G280" s="1152"/>
      <c r="H280" s="1150"/>
      <c r="I280" s="1151"/>
      <c r="J280" s="1151"/>
      <c r="K280" s="1151"/>
      <c r="L280" s="1152"/>
    </row>
    <row r="281" spans="2:12" ht="106.5" customHeight="1" x14ac:dyDescent="0.25">
      <c r="B281" s="1170" t="s">
        <v>1230</v>
      </c>
      <c r="C281" s="1171"/>
      <c r="D281" s="1171"/>
      <c r="E281" s="1171"/>
      <c r="F281" s="1171"/>
      <c r="G281" s="1171"/>
      <c r="H281" s="1171"/>
      <c r="I281" s="1171"/>
      <c r="J281" s="1171"/>
      <c r="K281" s="1171"/>
      <c r="L281" s="1171"/>
    </row>
    <row r="282" spans="2:12" ht="26.25" customHeight="1" x14ac:dyDescent="0.25">
      <c r="B282" s="1169"/>
      <c r="C282" s="1169"/>
      <c r="D282" s="1169"/>
      <c r="E282" s="1169"/>
      <c r="F282" s="1169"/>
      <c r="G282" s="1169"/>
      <c r="H282" s="1169"/>
      <c r="I282" s="1169"/>
      <c r="J282" s="1169"/>
      <c r="K282" s="1169"/>
      <c r="L282" s="1169"/>
    </row>
    <row r="283" spans="2:12" ht="26.25" customHeight="1" x14ac:dyDescent="0.25">
      <c r="B283" s="1168"/>
      <c r="C283" s="1168"/>
      <c r="D283" s="1168"/>
      <c r="E283" s="1168"/>
      <c r="F283" s="1168"/>
      <c r="G283" s="1168"/>
      <c r="H283" s="1168"/>
      <c r="I283" s="1168"/>
      <c r="J283" s="1168"/>
      <c r="K283" s="1168"/>
      <c r="L283" s="1168"/>
    </row>
    <row r="284" spans="2:12" ht="26.25" customHeight="1" x14ac:dyDescent="0.25">
      <c r="B284" s="1168"/>
      <c r="C284" s="1168"/>
      <c r="D284" s="1168"/>
      <c r="E284" s="1168"/>
      <c r="F284" s="1168"/>
      <c r="G284" s="1168"/>
      <c r="H284" s="1168"/>
      <c r="I284" s="1168"/>
      <c r="J284" s="1168"/>
      <c r="K284" s="1168"/>
      <c r="L284" s="1168"/>
    </row>
    <row r="285" spans="2:12" ht="26.25" customHeight="1" x14ac:dyDescent="0.25">
      <c r="B285" s="1168"/>
      <c r="C285" s="1168"/>
      <c r="D285" s="1168"/>
      <c r="E285" s="1168"/>
      <c r="F285" s="1168"/>
      <c r="G285" s="1168"/>
      <c r="H285" s="1168"/>
      <c r="I285" s="1168"/>
      <c r="J285" s="1168"/>
      <c r="K285" s="1168"/>
      <c r="L285" s="1168"/>
    </row>
    <row r="286" spans="2:12" ht="26.25" customHeight="1" x14ac:dyDescent="0.25">
      <c r="B286" s="1168"/>
      <c r="C286" s="1168"/>
      <c r="D286" s="1168"/>
      <c r="E286" s="1168"/>
      <c r="F286" s="1168"/>
      <c r="G286" s="1168"/>
      <c r="H286" s="1168"/>
      <c r="I286" s="1168"/>
      <c r="J286" s="1168"/>
      <c r="K286" s="1168"/>
      <c r="L286" s="1168"/>
    </row>
    <row r="287" spans="2:12" ht="26.25" customHeight="1" x14ac:dyDescent="0.25">
      <c r="B287" s="1168"/>
      <c r="C287" s="1168"/>
      <c r="D287" s="1168"/>
      <c r="E287" s="1168"/>
      <c r="F287" s="1168"/>
      <c r="G287" s="1168"/>
      <c r="H287" s="1168"/>
      <c r="I287" s="1168"/>
      <c r="J287" s="1168"/>
      <c r="K287" s="1168"/>
      <c r="L287" s="1168"/>
    </row>
    <row r="288" spans="2:12" ht="26.25" customHeight="1" x14ac:dyDescent="0.25">
      <c r="B288" s="1168"/>
      <c r="C288" s="1168"/>
      <c r="D288" s="1168"/>
      <c r="E288" s="1168"/>
      <c r="F288" s="1168"/>
      <c r="G288" s="1168"/>
      <c r="H288" s="1168"/>
      <c r="I288" s="1168"/>
      <c r="J288" s="1168"/>
      <c r="K288" s="1168"/>
      <c r="L288" s="1168"/>
    </row>
    <row r="289" spans="2:12" ht="26.25" customHeight="1" x14ac:dyDescent="0.25">
      <c r="B289" s="1168"/>
      <c r="C289" s="1168"/>
      <c r="D289" s="1168"/>
      <c r="E289" s="1168"/>
      <c r="F289" s="1168"/>
      <c r="G289" s="1168"/>
      <c r="H289" s="1168"/>
      <c r="I289" s="1168"/>
      <c r="J289" s="1168"/>
      <c r="K289" s="1168"/>
      <c r="L289" s="1168"/>
    </row>
    <row r="290" spans="2:12" ht="21" customHeight="1" x14ac:dyDescent="0.25">
      <c r="B290" s="1150">
        <v>39</v>
      </c>
      <c r="C290" s="1151"/>
      <c r="D290" s="1151"/>
      <c r="E290" s="1151"/>
      <c r="F290" s="1151"/>
      <c r="G290" s="1152"/>
      <c r="H290" s="1150">
        <v>40</v>
      </c>
      <c r="I290" s="1151"/>
      <c r="J290" s="1151"/>
      <c r="K290" s="1151"/>
      <c r="L290" s="1152"/>
    </row>
    <row r="291" spans="2:12" ht="21" customHeight="1" x14ac:dyDescent="0.25">
      <c r="B291" s="1150"/>
      <c r="C291" s="1151"/>
      <c r="D291" s="1151"/>
      <c r="E291" s="1151"/>
      <c r="F291" s="1151"/>
      <c r="G291" s="1152"/>
      <c r="H291" s="1150"/>
      <c r="I291" s="1151"/>
      <c r="J291" s="1151"/>
      <c r="K291" s="1151"/>
      <c r="L291" s="1152"/>
    </row>
    <row r="292" spans="2:12" ht="26.25" customHeight="1" x14ac:dyDescent="0.25">
      <c r="B292" s="1168"/>
      <c r="C292" s="1168"/>
      <c r="D292" s="1168"/>
      <c r="E292" s="1168"/>
      <c r="F292" s="1168"/>
      <c r="G292" s="1168"/>
      <c r="H292" s="1168"/>
      <c r="I292" s="1168"/>
      <c r="J292" s="1168"/>
      <c r="K292" s="1168"/>
      <c r="L292" s="1168"/>
    </row>
    <row r="293" spans="2:12" ht="26.25" customHeight="1" x14ac:dyDescent="0.25">
      <c r="B293" s="1168"/>
      <c r="C293" s="1168"/>
      <c r="D293" s="1168"/>
      <c r="E293" s="1168"/>
      <c r="F293" s="1168"/>
      <c r="G293" s="1168"/>
      <c r="H293" s="1168"/>
      <c r="I293" s="1168"/>
      <c r="J293" s="1168"/>
      <c r="K293" s="1168"/>
      <c r="L293" s="1168"/>
    </row>
    <row r="294" spans="2:12" ht="26.25" customHeight="1" x14ac:dyDescent="0.25">
      <c r="B294" s="1168"/>
      <c r="C294" s="1168"/>
      <c r="D294" s="1168"/>
      <c r="E294" s="1168"/>
      <c r="F294" s="1168"/>
      <c r="G294" s="1168"/>
      <c r="H294" s="1168"/>
      <c r="I294" s="1168"/>
      <c r="J294" s="1168"/>
      <c r="K294" s="1168"/>
      <c r="L294" s="1168"/>
    </row>
    <row r="295" spans="2:12" ht="26.25" customHeight="1" x14ac:dyDescent="0.25">
      <c r="B295" s="1168"/>
      <c r="C295" s="1168"/>
      <c r="D295" s="1168"/>
      <c r="E295" s="1168"/>
      <c r="F295" s="1168"/>
      <c r="G295" s="1168"/>
      <c r="H295" s="1168"/>
      <c r="I295" s="1168"/>
      <c r="J295" s="1168"/>
      <c r="K295" s="1168"/>
      <c r="L295" s="1168"/>
    </row>
    <row r="296" spans="2:12" ht="26.25" customHeight="1" x14ac:dyDescent="0.25">
      <c r="B296" s="1168"/>
      <c r="C296" s="1168"/>
      <c r="D296" s="1168"/>
      <c r="E296" s="1168"/>
      <c r="F296" s="1168"/>
      <c r="G296" s="1168"/>
      <c r="H296" s="1168"/>
      <c r="I296" s="1168"/>
      <c r="J296" s="1168"/>
      <c r="K296" s="1168"/>
      <c r="L296" s="1168"/>
    </row>
    <row r="297" spans="2:12" ht="26.25" customHeight="1" x14ac:dyDescent="0.25">
      <c r="B297" s="1168"/>
      <c r="C297" s="1168"/>
      <c r="D297" s="1168"/>
      <c r="E297" s="1168"/>
      <c r="F297" s="1168"/>
      <c r="G297" s="1168"/>
      <c r="H297" s="1168"/>
      <c r="I297" s="1168"/>
      <c r="J297" s="1168"/>
      <c r="K297" s="1168"/>
      <c r="L297" s="1168"/>
    </row>
    <row r="298" spans="2:12" ht="26.25" customHeight="1" x14ac:dyDescent="0.25">
      <c r="B298" s="1168"/>
      <c r="C298" s="1168"/>
      <c r="D298" s="1168"/>
      <c r="E298" s="1168"/>
      <c r="F298" s="1168"/>
      <c r="G298" s="1168"/>
      <c r="H298" s="1168"/>
      <c r="I298" s="1168"/>
      <c r="J298" s="1168"/>
      <c r="K298" s="1168"/>
      <c r="L298" s="1168"/>
    </row>
    <row r="299" spans="2:12" ht="26.25" customHeight="1" x14ac:dyDescent="0.25">
      <c r="B299" s="1168"/>
      <c r="C299" s="1168"/>
      <c r="D299" s="1168"/>
      <c r="E299" s="1168"/>
      <c r="F299" s="1168"/>
      <c r="G299" s="1168"/>
      <c r="H299" s="1168"/>
      <c r="I299" s="1168"/>
      <c r="J299" s="1168"/>
      <c r="K299" s="1168"/>
      <c r="L299" s="1168"/>
    </row>
    <row r="300" spans="2:12" ht="21" customHeight="1" x14ac:dyDescent="0.25">
      <c r="B300" s="1150">
        <v>41</v>
      </c>
      <c r="C300" s="1151"/>
      <c r="D300" s="1151"/>
      <c r="E300" s="1151"/>
      <c r="F300" s="1151"/>
      <c r="G300" s="1152"/>
      <c r="H300" s="1150">
        <v>42</v>
      </c>
      <c r="I300" s="1151"/>
      <c r="J300" s="1151"/>
      <c r="K300" s="1151"/>
      <c r="L300" s="1152"/>
    </row>
    <row r="301" spans="2:12" ht="21" customHeight="1" x14ac:dyDescent="0.25">
      <c r="B301" s="1150"/>
      <c r="C301" s="1151"/>
      <c r="D301" s="1151"/>
      <c r="E301" s="1151"/>
      <c r="F301" s="1151"/>
      <c r="G301" s="1152"/>
      <c r="H301" s="1150"/>
      <c r="I301" s="1151"/>
      <c r="J301" s="1151"/>
      <c r="K301" s="1151"/>
      <c r="L301" s="1152"/>
    </row>
    <row r="302" spans="2:12" ht="26.25" customHeight="1" x14ac:dyDescent="0.25">
      <c r="B302" s="1168"/>
      <c r="C302" s="1168"/>
      <c r="D302" s="1168"/>
      <c r="E302" s="1168"/>
      <c r="F302" s="1168"/>
      <c r="G302" s="1168"/>
      <c r="H302" s="1168"/>
      <c r="I302" s="1168"/>
      <c r="J302" s="1168"/>
      <c r="K302" s="1168"/>
      <c r="L302" s="1168"/>
    </row>
    <row r="303" spans="2:12" ht="26.25" customHeight="1" x14ac:dyDescent="0.25">
      <c r="B303" s="1168"/>
      <c r="C303" s="1168"/>
      <c r="D303" s="1168"/>
      <c r="E303" s="1168"/>
      <c r="F303" s="1168"/>
      <c r="G303" s="1168"/>
      <c r="H303" s="1168"/>
      <c r="I303" s="1168"/>
      <c r="J303" s="1168"/>
      <c r="K303" s="1168"/>
      <c r="L303" s="1168"/>
    </row>
    <row r="304" spans="2:12" ht="26.25" customHeight="1" x14ac:dyDescent="0.25">
      <c r="B304" s="1168"/>
      <c r="C304" s="1168"/>
      <c r="D304" s="1168"/>
      <c r="E304" s="1168"/>
      <c r="F304" s="1168"/>
      <c r="G304" s="1168"/>
      <c r="H304" s="1168"/>
      <c r="I304" s="1168"/>
      <c r="J304" s="1168"/>
      <c r="K304" s="1168"/>
      <c r="L304" s="1168"/>
    </row>
    <row r="305" spans="2:12" ht="26.25" customHeight="1" x14ac:dyDescent="0.25">
      <c r="B305" s="1168"/>
      <c r="C305" s="1168"/>
      <c r="D305" s="1168"/>
      <c r="E305" s="1168"/>
      <c r="F305" s="1168"/>
      <c r="G305" s="1168"/>
      <c r="H305" s="1168"/>
      <c r="I305" s="1168"/>
      <c r="J305" s="1168"/>
      <c r="K305" s="1168"/>
      <c r="L305" s="1168"/>
    </row>
    <row r="306" spans="2:12" ht="26.25" customHeight="1" x14ac:dyDescent="0.25">
      <c r="B306" s="1168"/>
      <c r="C306" s="1168"/>
      <c r="D306" s="1168"/>
      <c r="E306" s="1168"/>
      <c r="F306" s="1168"/>
      <c r="G306" s="1168"/>
      <c r="H306" s="1168"/>
      <c r="I306" s="1168"/>
      <c r="J306" s="1168"/>
      <c r="K306" s="1168"/>
      <c r="L306" s="1168"/>
    </row>
    <row r="307" spans="2:12" ht="26.25" customHeight="1" x14ac:dyDescent="0.25">
      <c r="B307" s="1168"/>
      <c r="C307" s="1168"/>
      <c r="D307" s="1168"/>
      <c r="E307" s="1168"/>
      <c r="F307" s="1168"/>
      <c r="G307" s="1168"/>
      <c r="H307" s="1168"/>
      <c r="I307" s="1168"/>
      <c r="J307" s="1168"/>
      <c r="K307" s="1168"/>
      <c r="L307" s="1168"/>
    </row>
    <row r="308" spans="2:12" ht="26.25" customHeight="1" x14ac:dyDescent="0.25">
      <c r="B308" s="1168"/>
      <c r="C308" s="1168"/>
      <c r="D308" s="1168"/>
      <c r="E308" s="1168"/>
      <c r="F308" s="1168"/>
      <c r="G308" s="1168"/>
      <c r="H308" s="1168"/>
      <c r="I308" s="1168"/>
      <c r="J308" s="1168"/>
      <c r="K308" s="1168"/>
      <c r="L308" s="1168"/>
    </row>
    <row r="309" spans="2:12" ht="26.25" customHeight="1" x14ac:dyDescent="0.25">
      <c r="B309" s="1168"/>
      <c r="C309" s="1168"/>
      <c r="D309" s="1168"/>
      <c r="E309" s="1168"/>
      <c r="F309" s="1168"/>
      <c r="G309" s="1168"/>
      <c r="H309" s="1168"/>
      <c r="I309" s="1168"/>
      <c r="J309" s="1168"/>
      <c r="K309" s="1168"/>
      <c r="L309" s="1168"/>
    </row>
    <row r="310" spans="2:12" ht="21" customHeight="1" x14ac:dyDescent="0.25">
      <c r="B310" s="1150">
        <v>43</v>
      </c>
      <c r="C310" s="1151"/>
      <c r="D310" s="1151"/>
      <c r="E310" s="1151"/>
      <c r="F310" s="1151"/>
      <c r="G310" s="1152"/>
      <c r="H310" s="1150">
        <v>44</v>
      </c>
      <c r="I310" s="1151"/>
      <c r="J310" s="1151"/>
      <c r="K310" s="1151"/>
      <c r="L310" s="1152"/>
    </row>
    <row r="311" spans="2:12" ht="15.75" customHeight="1" x14ac:dyDescent="0.25">
      <c r="B311" s="1150"/>
      <c r="C311" s="1151"/>
      <c r="D311" s="1151"/>
      <c r="E311" s="1151"/>
      <c r="F311" s="1151"/>
      <c r="G311" s="1152"/>
      <c r="H311" s="1150"/>
      <c r="I311" s="1151"/>
      <c r="J311" s="1151"/>
      <c r="K311" s="1151"/>
      <c r="L311" s="1152"/>
    </row>
    <row r="312" spans="2:12" ht="26.25" customHeight="1" x14ac:dyDescent="0.25">
      <c r="B312" s="1169"/>
      <c r="C312" s="1169"/>
      <c r="D312" s="1169"/>
      <c r="E312" s="1169"/>
      <c r="F312" s="1169"/>
      <c r="G312" s="1169"/>
      <c r="H312" s="1169"/>
      <c r="I312" s="1169"/>
      <c r="J312" s="1169"/>
      <c r="K312" s="1169"/>
      <c r="L312" s="1169"/>
    </row>
    <row r="313" spans="2:12" ht="26.25" customHeight="1" x14ac:dyDescent="0.25">
      <c r="B313" s="1168"/>
      <c r="C313" s="1168"/>
      <c r="D313" s="1168"/>
      <c r="E313" s="1168"/>
      <c r="F313" s="1168"/>
      <c r="G313" s="1168"/>
      <c r="H313" s="1168"/>
      <c r="I313" s="1168"/>
      <c r="J313" s="1168"/>
      <c r="K313" s="1168"/>
      <c r="L313" s="1168"/>
    </row>
    <row r="314" spans="2:12" ht="26.25" customHeight="1" x14ac:dyDescent="0.25">
      <c r="B314" s="1168"/>
      <c r="C314" s="1168"/>
      <c r="D314" s="1168"/>
      <c r="E314" s="1168"/>
      <c r="F314" s="1168"/>
      <c r="G314" s="1168"/>
      <c r="H314" s="1168"/>
      <c r="I314" s="1168"/>
      <c r="J314" s="1168"/>
      <c r="K314" s="1168"/>
      <c r="L314" s="1168"/>
    </row>
    <row r="315" spans="2:12" ht="26.25" customHeight="1" x14ac:dyDescent="0.25">
      <c r="B315" s="1168"/>
      <c r="C315" s="1168"/>
      <c r="D315" s="1168"/>
      <c r="E315" s="1168"/>
      <c r="F315" s="1168"/>
      <c r="G315" s="1168"/>
      <c r="H315" s="1168"/>
      <c r="I315" s="1168"/>
      <c r="J315" s="1168"/>
      <c r="K315" s="1168"/>
      <c r="L315" s="1168"/>
    </row>
    <row r="316" spans="2:12" ht="26.25" customHeight="1" x14ac:dyDescent="0.25">
      <c r="B316" s="1168"/>
      <c r="C316" s="1168"/>
      <c r="D316" s="1168"/>
      <c r="E316" s="1168"/>
      <c r="F316" s="1168"/>
      <c r="G316" s="1168"/>
      <c r="H316" s="1168"/>
      <c r="I316" s="1168"/>
      <c r="J316" s="1168"/>
      <c r="K316" s="1168"/>
      <c r="L316" s="1168"/>
    </row>
    <row r="317" spans="2:12" ht="26.25" customHeight="1" x14ac:dyDescent="0.25">
      <c r="B317" s="1168"/>
      <c r="C317" s="1168"/>
      <c r="D317" s="1168"/>
      <c r="E317" s="1168"/>
      <c r="F317" s="1168"/>
      <c r="G317" s="1168"/>
      <c r="H317" s="1168"/>
      <c r="I317" s="1168"/>
      <c r="J317" s="1168"/>
      <c r="K317" s="1168"/>
      <c r="L317" s="1168"/>
    </row>
    <row r="318" spans="2:12" ht="26.25" customHeight="1" x14ac:dyDescent="0.25">
      <c r="B318" s="1168"/>
      <c r="C318" s="1168"/>
      <c r="D318" s="1168"/>
      <c r="E318" s="1168"/>
      <c r="F318" s="1168"/>
      <c r="G318" s="1168"/>
      <c r="H318" s="1168"/>
      <c r="I318" s="1168"/>
      <c r="J318" s="1168"/>
      <c r="K318" s="1168"/>
      <c r="L318" s="1168"/>
    </row>
    <row r="319" spans="2:12" ht="26.25" customHeight="1" x14ac:dyDescent="0.25">
      <c r="B319" s="1168"/>
      <c r="C319" s="1168"/>
      <c r="D319" s="1168"/>
      <c r="E319" s="1168"/>
      <c r="F319" s="1168"/>
      <c r="G319" s="1168"/>
      <c r="H319" s="1168"/>
      <c r="I319" s="1168"/>
      <c r="J319" s="1168"/>
      <c r="K319" s="1168"/>
      <c r="L319" s="1168"/>
    </row>
    <row r="320" spans="2:12" ht="21" customHeight="1" x14ac:dyDescent="0.25">
      <c r="B320" s="1150">
        <v>45</v>
      </c>
      <c r="C320" s="1151"/>
      <c r="D320" s="1151"/>
      <c r="E320" s="1151"/>
      <c r="F320" s="1151"/>
      <c r="G320" s="1152"/>
      <c r="H320" s="1150">
        <v>46</v>
      </c>
      <c r="I320" s="1151"/>
      <c r="J320" s="1151"/>
      <c r="K320" s="1151"/>
      <c r="L320" s="1152"/>
    </row>
    <row r="321" spans="2:12" ht="21" customHeight="1" x14ac:dyDescent="0.25">
      <c r="B321" s="1150"/>
      <c r="C321" s="1151"/>
      <c r="D321" s="1151"/>
      <c r="E321" s="1151"/>
      <c r="F321" s="1151"/>
      <c r="G321" s="1152"/>
      <c r="H321" s="1150"/>
      <c r="I321" s="1151"/>
      <c r="J321" s="1151"/>
      <c r="K321" s="1151"/>
      <c r="L321" s="1152"/>
    </row>
    <row r="322" spans="2:12" ht="26.25" customHeight="1" x14ac:dyDescent="0.25">
      <c r="B322" s="1168"/>
      <c r="C322" s="1168"/>
      <c r="D322" s="1168"/>
      <c r="E322" s="1168"/>
      <c r="F322" s="1168"/>
      <c r="G322" s="1168"/>
      <c r="H322" s="1168"/>
      <c r="I322" s="1168"/>
      <c r="J322" s="1168"/>
      <c r="K322" s="1168"/>
      <c r="L322" s="1168"/>
    </row>
    <row r="323" spans="2:12" ht="26.25" customHeight="1" x14ac:dyDescent="0.25">
      <c r="B323" s="1168"/>
      <c r="C323" s="1168"/>
      <c r="D323" s="1168"/>
      <c r="E323" s="1168"/>
      <c r="F323" s="1168"/>
      <c r="G323" s="1168"/>
      <c r="H323" s="1168"/>
      <c r="I323" s="1168"/>
      <c r="J323" s="1168"/>
      <c r="K323" s="1168"/>
      <c r="L323" s="1168"/>
    </row>
    <row r="324" spans="2:12" ht="26.25" customHeight="1" x14ac:dyDescent="0.25">
      <c r="B324" s="1168"/>
      <c r="C324" s="1168"/>
      <c r="D324" s="1168"/>
      <c r="E324" s="1168"/>
      <c r="F324" s="1168"/>
      <c r="G324" s="1168"/>
      <c r="H324" s="1168"/>
      <c r="I324" s="1168"/>
      <c r="J324" s="1168"/>
      <c r="K324" s="1168"/>
      <c r="L324" s="1168"/>
    </row>
    <row r="325" spans="2:12" ht="26.25" customHeight="1" x14ac:dyDescent="0.25">
      <c r="B325" s="1168"/>
      <c r="C325" s="1168"/>
      <c r="D325" s="1168"/>
      <c r="E325" s="1168"/>
      <c r="F325" s="1168"/>
      <c r="G325" s="1168"/>
      <c r="H325" s="1168"/>
      <c r="I325" s="1168"/>
      <c r="J325" s="1168"/>
      <c r="K325" s="1168"/>
      <c r="L325" s="1168"/>
    </row>
    <row r="326" spans="2:12" ht="26.25" customHeight="1" x14ac:dyDescent="0.25">
      <c r="B326" s="1168"/>
      <c r="C326" s="1168"/>
      <c r="D326" s="1168"/>
      <c r="E326" s="1168"/>
      <c r="F326" s="1168"/>
      <c r="G326" s="1168"/>
      <c r="H326" s="1168"/>
      <c r="I326" s="1168"/>
      <c r="J326" s="1168"/>
      <c r="K326" s="1168"/>
      <c r="L326" s="1168"/>
    </row>
    <row r="327" spans="2:12" ht="26.25" customHeight="1" x14ac:dyDescent="0.25">
      <c r="B327" s="1168"/>
      <c r="C327" s="1168"/>
      <c r="D327" s="1168"/>
      <c r="E327" s="1168"/>
      <c r="F327" s="1168"/>
      <c r="G327" s="1168"/>
      <c r="H327" s="1168"/>
      <c r="I327" s="1168"/>
      <c r="J327" s="1168"/>
      <c r="K327" s="1168"/>
      <c r="L327" s="1168"/>
    </row>
    <row r="328" spans="2:12" ht="26.25" customHeight="1" x14ac:dyDescent="0.25">
      <c r="B328" s="1168"/>
      <c r="C328" s="1168"/>
      <c r="D328" s="1168"/>
      <c r="E328" s="1168"/>
      <c r="F328" s="1168"/>
      <c r="G328" s="1168"/>
      <c r="H328" s="1168"/>
      <c r="I328" s="1168"/>
      <c r="J328" s="1168"/>
      <c r="K328" s="1168"/>
      <c r="L328" s="1168"/>
    </row>
    <row r="329" spans="2:12" ht="26.25" customHeight="1" x14ac:dyDescent="0.25">
      <c r="B329" s="1168"/>
      <c r="C329" s="1168"/>
      <c r="D329" s="1168"/>
      <c r="E329" s="1168"/>
      <c r="F329" s="1168"/>
      <c r="G329" s="1168"/>
      <c r="H329" s="1168"/>
      <c r="I329" s="1168"/>
      <c r="J329" s="1168"/>
      <c r="K329" s="1168"/>
      <c r="L329" s="1168"/>
    </row>
    <row r="330" spans="2:12" ht="21" customHeight="1" x14ac:dyDescent="0.25">
      <c r="B330" s="1150">
        <v>47</v>
      </c>
      <c r="C330" s="1151"/>
      <c r="D330" s="1151"/>
      <c r="E330" s="1151"/>
      <c r="F330" s="1151"/>
      <c r="G330" s="1152"/>
      <c r="H330" s="1150">
        <v>48</v>
      </c>
      <c r="I330" s="1151"/>
      <c r="J330" s="1151"/>
      <c r="K330" s="1151"/>
      <c r="L330" s="1152"/>
    </row>
    <row r="331" spans="2:12" ht="21" customHeight="1" x14ac:dyDescent="0.25">
      <c r="B331" s="1150"/>
      <c r="C331" s="1151"/>
      <c r="D331" s="1151"/>
      <c r="E331" s="1151"/>
      <c r="F331" s="1151"/>
      <c r="G331" s="1152"/>
      <c r="H331" s="1150"/>
      <c r="I331" s="1151"/>
      <c r="J331" s="1151"/>
      <c r="K331" s="1151"/>
      <c r="L331" s="1152"/>
    </row>
    <row r="332" spans="2:12" ht="26.25" customHeight="1" x14ac:dyDescent="0.25">
      <c r="B332" s="1168"/>
      <c r="C332" s="1168"/>
      <c r="D332" s="1168"/>
      <c r="E332" s="1168"/>
      <c r="F332" s="1168"/>
      <c r="G332" s="1168"/>
      <c r="H332" s="1168"/>
      <c r="I332" s="1168"/>
      <c r="J332" s="1168"/>
      <c r="K332" s="1168"/>
      <c r="L332" s="1168"/>
    </row>
    <row r="333" spans="2:12" ht="26.25" customHeight="1" x14ac:dyDescent="0.25">
      <c r="B333" s="1168"/>
      <c r="C333" s="1168"/>
      <c r="D333" s="1168"/>
      <c r="E333" s="1168"/>
      <c r="F333" s="1168"/>
      <c r="G333" s="1168"/>
      <c r="H333" s="1168"/>
      <c r="I333" s="1168"/>
      <c r="J333" s="1168"/>
      <c r="K333" s="1168"/>
      <c r="L333" s="1168"/>
    </row>
    <row r="334" spans="2:12" ht="26.25" customHeight="1" x14ac:dyDescent="0.25">
      <c r="B334" s="1168"/>
      <c r="C334" s="1168"/>
      <c r="D334" s="1168"/>
      <c r="E334" s="1168"/>
      <c r="F334" s="1168"/>
      <c r="G334" s="1168"/>
      <c r="H334" s="1168"/>
      <c r="I334" s="1168"/>
      <c r="J334" s="1168"/>
      <c r="K334" s="1168"/>
      <c r="L334" s="1168"/>
    </row>
    <row r="335" spans="2:12" ht="26.25" customHeight="1" x14ac:dyDescent="0.25">
      <c r="B335" s="1168"/>
      <c r="C335" s="1168"/>
      <c r="D335" s="1168"/>
      <c r="E335" s="1168"/>
      <c r="F335" s="1168"/>
      <c r="G335" s="1168"/>
      <c r="H335" s="1168"/>
      <c r="I335" s="1168"/>
      <c r="J335" s="1168"/>
      <c r="K335" s="1168"/>
      <c r="L335" s="1168"/>
    </row>
    <row r="336" spans="2:12" ht="26.25" customHeight="1" x14ac:dyDescent="0.25">
      <c r="B336" s="1168"/>
      <c r="C336" s="1168"/>
      <c r="D336" s="1168"/>
      <c r="E336" s="1168"/>
      <c r="F336" s="1168"/>
      <c r="G336" s="1168"/>
      <c r="H336" s="1168"/>
      <c r="I336" s="1168"/>
      <c r="J336" s="1168"/>
      <c r="K336" s="1168"/>
      <c r="L336" s="1168"/>
    </row>
    <row r="337" spans="2:12" ht="26.25" customHeight="1" x14ac:dyDescent="0.25">
      <c r="B337" s="1168"/>
      <c r="C337" s="1168"/>
      <c r="D337" s="1168"/>
      <c r="E337" s="1168"/>
      <c r="F337" s="1168"/>
      <c r="G337" s="1168"/>
      <c r="H337" s="1168"/>
      <c r="I337" s="1168"/>
      <c r="J337" s="1168"/>
      <c r="K337" s="1168"/>
      <c r="L337" s="1168"/>
    </row>
    <row r="338" spans="2:12" ht="26.25" customHeight="1" x14ac:dyDescent="0.25">
      <c r="B338" s="1168"/>
      <c r="C338" s="1168"/>
      <c r="D338" s="1168"/>
      <c r="E338" s="1168"/>
      <c r="F338" s="1168"/>
      <c r="G338" s="1168"/>
      <c r="H338" s="1168"/>
      <c r="I338" s="1168"/>
      <c r="J338" s="1168"/>
      <c r="K338" s="1168"/>
      <c r="L338" s="1168"/>
    </row>
    <row r="339" spans="2:12" ht="26.25" customHeight="1" x14ac:dyDescent="0.25">
      <c r="B339" s="1168"/>
      <c r="C339" s="1168"/>
      <c r="D339" s="1168"/>
      <c r="E339" s="1168"/>
      <c r="F339" s="1168"/>
      <c r="G339" s="1168"/>
      <c r="H339" s="1168"/>
      <c r="I339" s="1168"/>
      <c r="J339" s="1168"/>
      <c r="K339" s="1168"/>
      <c r="L339" s="1168"/>
    </row>
    <row r="340" spans="2:12" ht="21" customHeight="1" x14ac:dyDescent="0.25">
      <c r="B340" s="1150">
        <v>49</v>
      </c>
      <c r="C340" s="1151"/>
      <c r="D340" s="1151"/>
      <c r="E340" s="1151"/>
      <c r="F340" s="1151"/>
      <c r="G340" s="1152"/>
      <c r="H340" s="1150">
        <v>50</v>
      </c>
      <c r="I340" s="1151"/>
      <c r="J340" s="1151"/>
      <c r="K340" s="1151"/>
      <c r="L340" s="1152"/>
    </row>
    <row r="341" spans="2:12" ht="15.75" customHeight="1" thickBot="1" x14ac:dyDescent="0.3">
      <c r="B341" s="1150"/>
      <c r="C341" s="1151"/>
      <c r="D341" s="1151"/>
      <c r="E341" s="1151"/>
      <c r="F341" s="1151"/>
      <c r="G341" s="1152"/>
      <c r="H341" s="1150"/>
      <c r="I341" s="1151"/>
      <c r="J341" s="1151"/>
      <c r="K341" s="1151"/>
      <c r="L341" s="1152"/>
    </row>
    <row r="342" spans="2:12" ht="110.25" customHeight="1" thickBot="1" x14ac:dyDescent="0.3">
      <c r="B342" s="1158" t="s">
        <v>1231</v>
      </c>
      <c r="C342" s="1159"/>
      <c r="D342" s="1159"/>
      <c r="E342" s="1159"/>
      <c r="F342" s="1159"/>
      <c r="G342" s="1159"/>
      <c r="H342" s="1159"/>
      <c r="I342" s="1159"/>
      <c r="J342" s="1159"/>
      <c r="K342" s="1159"/>
      <c r="L342" s="1160"/>
    </row>
  </sheetData>
  <mergeCells count="120">
    <mergeCell ref="B1:L2"/>
    <mergeCell ref="B3:E3"/>
    <mergeCell ref="G3:I3"/>
    <mergeCell ref="J3:L3"/>
    <mergeCell ref="B4:G4"/>
    <mergeCell ref="H4:I4"/>
    <mergeCell ref="K4:L4"/>
    <mergeCell ref="B21:G22"/>
    <mergeCell ref="H21:L22"/>
    <mergeCell ref="B23:G36"/>
    <mergeCell ref="H23:L36"/>
    <mergeCell ref="B37:G38"/>
    <mergeCell ref="H37:L38"/>
    <mergeCell ref="B5:G5"/>
    <mergeCell ref="H5:I5"/>
    <mergeCell ref="K5:L5"/>
    <mergeCell ref="B6:L6"/>
    <mergeCell ref="B7:G20"/>
    <mergeCell ref="H7:L20"/>
    <mergeCell ref="B69:G70"/>
    <mergeCell ref="H69:L70"/>
    <mergeCell ref="B71:G84"/>
    <mergeCell ref="H71:L84"/>
    <mergeCell ref="B85:G86"/>
    <mergeCell ref="H85:L86"/>
    <mergeCell ref="B39:G52"/>
    <mergeCell ref="H39:L52"/>
    <mergeCell ref="B53:G54"/>
    <mergeCell ref="H53:L54"/>
    <mergeCell ref="B55:G68"/>
    <mergeCell ref="H55:L68"/>
    <mergeCell ref="B120:G121"/>
    <mergeCell ref="H120:L121"/>
    <mergeCell ref="B122:G135"/>
    <mergeCell ref="H122:L135"/>
    <mergeCell ref="B136:G137"/>
    <mergeCell ref="H136:L137"/>
    <mergeCell ref="B87:G100"/>
    <mergeCell ref="H87:L100"/>
    <mergeCell ref="B101:G104"/>
    <mergeCell ref="H101:L104"/>
    <mergeCell ref="B105:L105"/>
    <mergeCell ref="B106:G119"/>
    <mergeCell ref="H106:L119"/>
    <mergeCell ref="B169:G170"/>
    <mergeCell ref="H169:L170"/>
    <mergeCell ref="B171:L171"/>
    <mergeCell ref="B172:G184"/>
    <mergeCell ref="H172:L184"/>
    <mergeCell ref="B185:G186"/>
    <mergeCell ref="H185:L186"/>
    <mergeCell ref="B138:L138"/>
    <mergeCell ref="B139:G152"/>
    <mergeCell ref="H139:L152"/>
    <mergeCell ref="B153:G154"/>
    <mergeCell ref="H153:L154"/>
    <mergeCell ref="B155:G168"/>
    <mergeCell ref="H155:L168"/>
    <mergeCell ref="B209:G216"/>
    <mergeCell ref="H209:L216"/>
    <mergeCell ref="B217:G218"/>
    <mergeCell ref="H217:L218"/>
    <mergeCell ref="B219:G226"/>
    <mergeCell ref="H219:L226"/>
    <mergeCell ref="B187:L197"/>
    <mergeCell ref="B198:G205"/>
    <mergeCell ref="H198:L205"/>
    <mergeCell ref="B206:G207"/>
    <mergeCell ref="H206:L207"/>
    <mergeCell ref="B208:L208"/>
    <mergeCell ref="B240:G247"/>
    <mergeCell ref="H240:L247"/>
    <mergeCell ref="B248:G249"/>
    <mergeCell ref="H248:L249"/>
    <mergeCell ref="B250:L250"/>
    <mergeCell ref="B251:G258"/>
    <mergeCell ref="H251:L258"/>
    <mergeCell ref="B227:G228"/>
    <mergeCell ref="H227:L228"/>
    <mergeCell ref="B229:L229"/>
    <mergeCell ref="B230:G237"/>
    <mergeCell ref="H230:L237"/>
    <mergeCell ref="B238:G239"/>
    <mergeCell ref="H238:L239"/>
    <mergeCell ref="B271:G278"/>
    <mergeCell ref="H271:L278"/>
    <mergeCell ref="B279:G280"/>
    <mergeCell ref="H279:L280"/>
    <mergeCell ref="B281:L281"/>
    <mergeCell ref="B282:G289"/>
    <mergeCell ref="H282:L289"/>
    <mergeCell ref="B259:G260"/>
    <mergeCell ref="H259:L260"/>
    <mergeCell ref="B261:G268"/>
    <mergeCell ref="H261:L268"/>
    <mergeCell ref="B269:G270"/>
    <mergeCell ref="H269:L270"/>
    <mergeCell ref="B302:G309"/>
    <mergeCell ref="H302:L309"/>
    <mergeCell ref="B310:G311"/>
    <mergeCell ref="H310:L311"/>
    <mergeCell ref="B312:G319"/>
    <mergeCell ref="H312:L319"/>
    <mergeCell ref="B290:G291"/>
    <mergeCell ref="H290:L291"/>
    <mergeCell ref="B292:G299"/>
    <mergeCell ref="H292:L299"/>
    <mergeCell ref="B300:G301"/>
    <mergeCell ref="H300:L301"/>
    <mergeCell ref="B332:G339"/>
    <mergeCell ref="H332:L339"/>
    <mergeCell ref="B340:G341"/>
    <mergeCell ref="H340:L341"/>
    <mergeCell ref="B342:L342"/>
    <mergeCell ref="B320:G321"/>
    <mergeCell ref="H320:L321"/>
    <mergeCell ref="B322:G329"/>
    <mergeCell ref="H322:L329"/>
    <mergeCell ref="B330:G331"/>
    <mergeCell ref="H330:L331"/>
  </mergeCells>
  <pageMargins left="0.62992125984251968" right="0.23622047244094491" top="0.74803149606299213" bottom="0.74803149606299213" header="0.31496062992125984" footer="0.31496062992125984"/>
  <pageSetup scale="11" orientation="portrait" r:id="rId1"/>
  <headerFooter>
    <oddFooter>Página &amp;P&amp;R&amp;A</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13</vt:i4>
      </vt:variant>
    </vt:vector>
  </HeadingPairs>
  <TitlesOfParts>
    <vt:vector size="24" baseType="lpstr">
      <vt:lpstr>Formato</vt:lpstr>
      <vt:lpstr>Predial</vt:lpstr>
      <vt:lpstr>Financiero </vt:lpstr>
      <vt:lpstr>Registro fotográfico social</vt:lpstr>
      <vt:lpstr>Registro fotográfico redes</vt:lpstr>
      <vt:lpstr>Registro fotográfico técnico</vt:lpstr>
      <vt:lpstr>Registro fotográfico túnel</vt:lpstr>
      <vt:lpstr>Registro fotográfico puentes</vt:lpstr>
      <vt:lpstr>Registro fotográfico OyM</vt:lpstr>
      <vt:lpstr>Reg fotográfico ambiental UF1y3</vt:lpstr>
      <vt:lpstr>Reg fotográfico ambiental UF2,1</vt:lpstr>
      <vt:lpstr>'Financiero '!Área_de_impresión</vt:lpstr>
      <vt:lpstr>Predial!Área_de_impresión</vt:lpstr>
      <vt:lpstr>'Reg fotográfico ambiental UF1y3'!Área_de_impresión</vt:lpstr>
      <vt:lpstr>'Registro fotográfico OyM'!Área_de_impresión</vt:lpstr>
      <vt:lpstr>'Registro fotográfico redes'!Área_de_impresión</vt:lpstr>
      <vt:lpstr>'Registro fotográfico técnico'!Área_de_impresión</vt:lpstr>
      <vt:lpstr>'Registro fotográfico túnel'!Área_de_impresión</vt:lpstr>
      <vt:lpstr>'Reg fotográfico ambiental UF1y3'!Títulos_a_imprimir</vt:lpstr>
      <vt:lpstr>'Reg fotográfico ambiental UF2,1'!Títulos_a_imprimir</vt:lpstr>
      <vt:lpstr>'Registro fotográfico OyM'!Títulos_a_imprimir</vt:lpstr>
      <vt:lpstr>'Registro fotográfico redes'!Títulos_a_imprimir</vt:lpstr>
      <vt:lpstr>'Registro fotográfico técnico'!Títulos_a_imprimir</vt:lpstr>
      <vt:lpstr>'Registro fotográfico túnel'!Títulos_a_imprimir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 Limitada</dc:creator>
  <cp:lastModifiedBy>Monica Liliana Perez Piedrahita</cp:lastModifiedBy>
  <cp:lastPrinted>2020-05-27T22:30:51Z</cp:lastPrinted>
  <dcterms:created xsi:type="dcterms:W3CDTF">2017-11-30T15:30:35Z</dcterms:created>
  <dcterms:modified xsi:type="dcterms:W3CDTF">2020-09-10T19:01:43Z</dcterms:modified>
</cp:coreProperties>
</file>